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40" windowHeight="8835" firstSheet="3" activeTab="6"/>
  </bookViews>
  <sheets>
    <sheet name="Malu Lollipop" sheetId="20" r:id="rId1"/>
    <sheet name="Country Soup1" sheetId="18" r:id="rId2"/>
    <sheet name="Malu Fish Balls Sweet &amp; Sour" sheetId="16" r:id="rId3"/>
    <sheet name="Pinangat Camote Tops" sheetId="13" r:id="rId4"/>
    <sheet name="Ukoy Makalhip1" sheetId="11" r:id="rId5"/>
    <sheet name="Market Form Summary" sheetId="21" r:id="rId6"/>
    <sheet name="Market Form Working Paper" sheetId="14" r:id="rId7"/>
    <sheet name="Malu-Lollipop" sheetId="19" r:id="rId8"/>
    <sheet name="Country Soup" sheetId="17" r:id="rId9"/>
    <sheet name="Malunggay Fishball" sheetId="15" r:id="rId10"/>
    <sheet name="Pinangat with Kamote Tops" sheetId="12" r:id="rId11"/>
    <sheet name="Ukoy Makalhip" sheetId="9" r:id="rId12"/>
    <sheet name="Sample 2" sheetId="8" r:id="rId13"/>
    <sheet name="Sample 1" sheetId="7" r:id="rId14"/>
    <sheet name="Final" sheetId="5" r:id="rId15"/>
    <sheet name="Sheet2" sheetId="2" r:id="rId16"/>
    <sheet name="Sheet3" sheetId="3" r:id="rId17"/>
  </sheets>
  <calcPr calcId="145621"/>
</workbook>
</file>

<file path=xl/calcChain.xml><?xml version="1.0" encoding="utf-8"?>
<calcChain xmlns="http://schemas.openxmlformats.org/spreadsheetml/2006/main">
  <c r="E34" i="20" l="1"/>
  <c r="G34" i="20" s="1"/>
  <c r="J34" i="20" s="1"/>
  <c r="E33" i="20"/>
  <c r="G33" i="20" s="1"/>
  <c r="E32" i="20"/>
  <c r="G32" i="20" s="1"/>
  <c r="J32" i="20" s="1"/>
  <c r="E29" i="20"/>
  <c r="G29" i="20" s="1"/>
  <c r="J29" i="20" s="1"/>
  <c r="E28" i="20"/>
  <c r="G28" i="20" s="1"/>
  <c r="J28" i="20" s="1"/>
  <c r="G27" i="20"/>
  <c r="J27" i="20" s="1"/>
  <c r="E27" i="20"/>
  <c r="E26" i="20"/>
  <c r="G26" i="20" s="1"/>
  <c r="J26" i="20" s="1"/>
  <c r="E25" i="20"/>
  <c r="G25" i="20" s="1"/>
  <c r="J25" i="20" s="1"/>
  <c r="E24" i="20"/>
  <c r="G24" i="20" s="1"/>
  <c r="J24" i="20" s="1"/>
  <c r="E23" i="20"/>
  <c r="G23" i="20" s="1"/>
  <c r="J23" i="20" s="1"/>
  <c r="E20" i="20"/>
  <c r="G20" i="20" s="1"/>
  <c r="J20" i="20" s="1"/>
  <c r="E19" i="20"/>
  <c r="G19" i="20" s="1"/>
  <c r="J19" i="20" s="1"/>
  <c r="E18" i="20"/>
  <c r="G18" i="20" s="1"/>
  <c r="J18" i="20" s="1"/>
  <c r="E17" i="20"/>
  <c r="G17" i="20" s="1"/>
  <c r="J17" i="20" s="1"/>
  <c r="E16" i="20"/>
  <c r="G16" i="20" s="1"/>
  <c r="J16" i="20" s="1"/>
  <c r="E15" i="20"/>
  <c r="G15" i="20" s="1"/>
  <c r="J15" i="20" s="1"/>
  <c r="E14" i="20"/>
  <c r="G14" i="20" s="1"/>
  <c r="J14" i="20" s="1"/>
  <c r="H93" i="20"/>
  <c r="H94" i="20" s="1"/>
  <c r="G32" i="18"/>
  <c r="E19" i="18"/>
  <c r="G19" i="18" s="1"/>
  <c r="J19" i="18" s="1"/>
  <c r="E20" i="18"/>
  <c r="G20" i="18"/>
  <c r="J20" i="18" s="1"/>
  <c r="G34" i="18"/>
  <c r="J34" i="18" s="1"/>
  <c r="E34" i="18"/>
  <c r="E33" i="18"/>
  <c r="G33" i="18" s="1"/>
  <c r="J33" i="18" s="1"/>
  <c r="E32" i="18"/>
  <c r="E29" i="18"/>
  <c r="G29" i="18" s="1"/>
  <c r="J29" i="18" s="1"/>
  <c r="E28" i="18"/>
  <c r="G28" i="18" s="1"/>
  <c r="J28" i="18" s="1"/>
  <c r="E27" i="18"/>
  <c r="G27" i="18" s="1"/>
  <c r="J27" i="18" s="1"/>
  <c r="G26" i="18"/>
  <c r="J26" i="18" s="1"/>
  <c r="E26" i="18"/>
  <c r="E25" i="18"/>
  <c r="G25" i="18" s="1"/>
  <c r="J25" i="18" s="1"/>
  <c r="E24" i="18"/>
  <c r="G24" i="18" s="1"/>
  <c r="J24" i="18" s="1"/>
  <c r="E23" i="18"/>
  <c r="G23" i="18" s="1"/>
  <c r="J23" i="18" s="1"/>
  <c r="E18" i="18"/>
  <c r="G18" i="18" s="1"/>
  <c r="J18" i="18" s="1"/>
  <c r="E17" i="18"/>
  <c r="G17" i="18" s="1"/>
  <c r="J17" i="18" s="1"/>
  <c r="E16" i="18"/>
  <c r="G16" i="18" s="1"/>
  <c r="J16" i="18" s="1"/>
  <c r="E15" i="18"/>
  <c r="G15" i="18" s="1"/>
  <c r="J15" i="18" s="1"/>
  <c r="E14" i="18"/>
  <c r="G14" i="18" s="1"/>
  <c r="J14" i="18" s="1"/>
  <c r="E35" i="16"/>
  <c r="G35" i="16" s="1"/>
  <c r="J35" i="16" s="1"/>
  <c r="E34" i="16"/>
  <c r="G34" i="16" s="1"/>
  <c r="J34" i="16" s="1"/>
  <c r="E33" i="16"/>
  <c r="G33" i="16"/>
  <c r="J33" i="16" s="1"/>
  <c r="E30" i="16"/>
  <c r="G30" i="16" s="1"/>
  <c r="J30" i="16" s="1"/>
  <c r="E29" i="16"/>
  <c r="G29" i="16" s="1"/>
  <c r="J29" i="16" s="1"/>
  <c r="E28" i="16"/>
  <c r="G28" i="16" s="1"/>
  <c r="J28" i="16" s="1"/>
  <c r="E27" i="16"/>
  <c r="G27" i="16" s="1"/>
  <c r="J27" i="16" s="1"/>
  <c r="E26" i="16"/>
  <c r="G26" i="16" s="1"/>
  <c r="J26" i="16" s="1"/>
  <c r="E25" i="16"/>
  <c r="G25" i="16" s="1"/>
  <c r="J25" i="16" s="1"/>
  <c r="E24" i="16"/>
  <c r="G24" i="16" s="1"/>
  <c r="J24" i="16" s="1"/>
  <c r="G21" i="16"/>
  <c r="J21" i="16" s="1"/>
  <c r="G20" i="16"/>
  <c r="J20" i="16" s="1"/>
  <c r="G19" i="16"/>
  <c r="J19" i="16" s="1"/>
  <c r="G18" i="16"/>
  <c r="J18" i="16" s="1"/>
  <c r="E17" i="16"/>
  <c r="G17" i="16" s="1"/>
  <c r="J17" i="16" s="1"/>
  <c r="E16" i="16"/>
  <c r="G16" i="16" s="1"/>
  <c r="J16" i="16" s="1"/>
  <c r="E15" i="16"/>
  <c r="G15" i="16" s="1"/>
  <c r="J15" i="16" s="1"/>
  <c r="E14" i="16"/>
  <c r="G14" i="16" s="1"/>
  <c r="J14" i="16" s="1"/>
  <c r="E33" i="13"/>
  <c r="G33" i="13" s="1"/>
  <c r="J21" i="13"/>
  <c r="G21" i="13"/>
  <c r="G14" i="13"/>
  <c r="J14" i="13"/>
  <c r="E21" i="13"/>
  <c r="E20" i="13"/>
  <c r="G20" i="13" s="1"/>
  <c r="J20" i="13" s="1"/>
  <c r="E19" i="13"/>
  <c r="G19" i="13" s="1"/>
  <c r="J19" i="13" s="1"/>
  <c r="E18" i="13"/>
  <c r="G18" i="13" s="1"/>
  <c r="J18" i="13" s="1"/>
  <c r="E17" i="13"/>
  <c r="E16" i="13"/>
  <c r="E15" i="13"/>
  <c r="G15" i="13" s="1"/>
  <c r="J15" i="13" s="1"/>
  <c r="G16" i="13"/>
  <c r="J16" i="13" s="1"/>
  <c r="E14" i="13"/>
  <c r="J35" i="13"/>
  <c r="J34" i="13"/>
  <c r="E30" i="13"/>
  <c r="G30" i="13" s="1"/>
  <c r="J30" i="13" s="1"/>
  <c r="E29" i="13"/>
  <c r="G29" i="13" s="1"/>
  <c r="J29" i="13" s="1"/>
  <c r="E28" i="13"/>
  <c r="G28" i="13" s="1"/>
  <c r="J28" i="13" s="1"/>
  <c r="G27" i="13"/>
  <c r="J27" i="13" s="1"/>
  <c r="E27" i="13"/>
  <c r="E26" i="13"/>
  <c r="G26" i="13" s="1"/>
  <c r="J26" i="13" s="1"/>
  <c r="E25" i="13"/>
  <c r="G25" i="13" s="1"/>
  <c r="J25" i="13" s="1"/>
  <c r="E24" i="13"/>
  <c r="G24" i="13" s="1"/>
  <c r="J24" i="13" s="1"/>
  <c r="G17" i="13"/>
  <c r="J17" i="13" s="1"/>
  <c r="D67" i="13"/>
  <c r="D68" i="13"/>
  <c r="D69" i="13"/>
  <c r="D70" i="13"/>
  <c r="D72" i="13"/>
  <c r="D73" i="13"/>
  <c r="D74" i="13"/>
  <c r="D77" i="13"/>
  <c r="D78" i="13"/>
  <c r="D79" i="13"/>
  <c r="D84" i="13"/>
  <c r="G32" i="11"/>
  <c r="G28" i="11"/>
  <c r="J28" i="11" s="1"/>
  <c r="E29" i="11"/>
  <c r="G29" i="11" s="1"/>
  <c r="J29" i="11" s="1"/>
  <c r="E28" i="11"/>
  <c r="E20" i="11"/>
  <c r="G20" i="11" s="1"/>
  <c r="J20" i="11" s="1"/>
  <c r="E33" i="11"/>
  <c r="E32" i="11"/>
  <c r="E27" i="11"/>
  <c r="G27" i="11" s="1"/>
  <c r="J27" i="11" s="1"/>
  <c r="E26" i="11"/>
  <c r="G26" i="11" s="1"/>
  <c r="J26" i="11" s="1"/>
  <c r="E25" i="11"/>
  <c r="G25" i="11" s="1"/>
  <c r="J25" i="11" s="1"/>
  <c r="E24" i="11"/>
  <c r="G24" i="11" s="1"/>
  <c r="J24" i="11" s="1"/>
  <c r="E23" i="11"/>
  <c r="G23" i="11" s="1"/>
  <c r="J23" i="11" s="1"/>
  <c r="E17" i="11"/>
  <c r="G17" i="11" s="1"/>
  <c r="J17" i="11" s="1"/>
  <c r="E19" i="11"/>
  <c r="G19" i="11" s="1"/>
  <c r="E18" i="11"/>
  <c r="G18" i="11" s="1"/>
  <c r="J18" i="11" s="1"/>
  <c r="E16" i="11"/>
  <c r="G16" i="11" s="1"/>
  <c r="J16" i="11" s="1"/>
  <c r="E15" i="11"/>
  <c r="G15" i="11" s="1"/>
  <c r="J15" i="11" s="1"/>
  <c r="E14" i="11"/>
  <c r="G14" i="11" s="1"/>
  <c r="J14" i="11" s="1"/>
  <c r="H161" i="14"/>
  <c r="H162" i="14"/>
  <c r="H163" i="14"/>
  <c r="H164" i="14"/>
  <c r="H165" i="14"/>
  <c r="H105" i="14"/>
  <c r="H106" i="14"/>
  <c r="H107" i="14"/>
  <c r="H108" i="14"/>
  <c r="H109" i="14"/>
  <c r="H47" i="14"/>
  <c r="H48" i="14"/>
  <c r="H45" i="14"/>
  <c r="H43" i="14"/>
  <c r="H42" i="14"/>
  <c r="J34" i="11"/>
  <c r="D13" i="21"/>
  <c r="D16" i="21"/>
  <c r="D10" i="21"/>
  <c r="H133" i="14"/>
  <c r="H172" i="14" s="1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6" i="14"/>
  <c r="H167" i="14"/>
  <c r="H168" i="14"/>
  <c r="H169" i="14"/>
  <c r="H170" i="14"/>
  <c r="H171" i="14"/>
  <c r="H132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10" i="14"/>
  <c r="H71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4" i="14"/>
  <c r="H46" i="14"/>
  <c r="H49" i="14"/>
  <c r="E19" i="21"/>
  <c r="E102" i="21"/>
  <c r="F29" i="9"/>
  <c r="H29" i="9" s="1"/>
  <c r="H34" i="9" s="1"/>
  <c r="F23" i="9"/>
  <c r="F24" i="9"/>
  <c r="H24" i="9" s="1"/>
  <c r="H27" i="9" s="1"/>
  <c r="F25" i="9"/>
  <c r="H25" i="9" s="1"/>
  <c r="F26" i="9"/>
  <c r="F22" i="9"/>
  <c r="F15" i="9"/>
  <c r="H15" i="9"/>
  <c r="F16" i="9"/>
  <c r="H16" i="9" s="1"/>
  <c r="F17" i="9"/>
  <c r="H17" i="9"/>
  <c r="F18" i="9"/>
  <c r="F19" i="9"/>
  <c r="H19" i="9"/>
  <c r="F14" i="9"/>
  <c r="H14" i="9" s="1"/>
  <c r="H31" i="19"/>
  <c r="F32" i="19"/>
  <c r="H32" i="19"/>
  <c r="H36" i="19" s="1"/>
  <c r="F31" i="19"/>
  <c r="F27" i="19"/>
  <c r="H27" i="19"/>
  <c r="F26" i="19"/>
  <c r="H26" i="19" s="1"/>
  <c r="F25" i="19"/>
  <c r="H25" i="19"/>
  <c r="F24" i="19"/>
  <c r="H24" i="19" s="1"/>
  <c r="H29" i="19" s="1"/>
  <c r="F16" i="19"/>
  <c r="H16" i="19"/>
  <c r="F15" i="19"/>
  <c r="F14" i="19"/>
  <c r="H14" i="19" s="1"/>
  <c r="H22" i="19" s="1"/>
  <c r="H15" i="19"/>
  <c r="F32" i="17"/>
  <c r="H32" i="17" s="1"/>
  <c r="F31" i="17"/>
  <c r="H31" i="17" s="1"/>
  <c r="F26" i="17"/>
  <c r="F25" i="17"/>
  <c r="H25" i="17" s="1"/>
  <c r="H29" i="17" s="1"/>
  <c r="F24" i="17"/>
  <c r="F18" i="17"/>
  <c r="H18" i="17"/>
  <c r="F17" i="17"/>
  <c r="H17" i="17" s="1"/>
  <c r="F16" i="17"/>
  <c r="H16" i="17"/>
  <c r="F15" i="17"/>
  <c r="H15" i="17" s="1"/>
  <c r="H22" i="17" s="1"/>
  <c r="F14" i="17"/>
  <c r="H14" i="17"/>
  <c r="H26" i="17"/>
  <c r="H24" i="17"/>
  <c r="H32" i="15"/>
  <c r="F31" i="15"/>
  <c r="F25" i="15"/>
  <c r="H25" i="15" s="1"/>
  <c r="F26" i="15"/>
  <c r="H26" i="15"/>
  <c r="F24" i="15"/>
  <c r="H24" i="15" s="1"/>
  <c r="H29" i="15" s="1"/>
  <c r="F15" i="15"/>
  <c r="F16" i="15"/>
  <c r="H16" i="15"/>
  <c r="F17" i="15"/>
  <c r="H17" i="15" s="1"/>
  <c r="H22" i="15" s="1"/>
  <c r="F14" i="15"/>
  <c r="H14" i="15"/>
  <c r="H31" i="15"/>
  <c r="H36" i="15" s="1"/>
  <c r="H37" i="15" s="1"/>
  <c r="H15" i="15"/>
  <c r="H26" i="12"/>
  <c r="H31" i="12"/>
  <c r="H36" i="12"/>
  <c r="H25" i="12"/>
  <c r="H24" i="12"/>
  <c r="H29" i="12"/>
  <c r="H20" i="12"/>
  <c r="H19" i="12"/>
  <c r="H18" i="12"/>
  <c r="H17" i="12"/>
  <c r="H15" i="12"/>
  <c r="H22" i="12" s="1"/>
  <c r="H37" i="12" s="1"/>
  <c r="H16" i="12"/>
  <c r="H21" i="12"/>
  <c r="H14" i="12"/>
  <c r="D31" i="12"/>
  <c r="D26" i="12"/>
  <c r="D25" i="12"/>
  <c r="D24" i="12"/>
  <c r="D21" i="12"/>
  <c r="D20" i="12"/>
  <c r="D19" i="12"/>
  <c r="D17" i="12"/>
  <c r="D16" i="12"/>
  <c r="D15" i="12"/>
  <c r="D14" i="12"/>
  <c r="H30" i="9"/>
  <c r="H18" i="9"/>
  <c r="H22" i="9"/>
  <c r="H23" i="9"/>
  <c r="H26" i="9"/>
  <c r="F7" i="7"/>
  <c r="F8" i="7"/>
  <c r="F9" i="7"/>
  <c r="F10" i="7"/>
  <c r="F11" i="7"/>
  <c r="F12" i="7"/>
  <c r="F13" i="7"/>
  <c r="F14" i="7"/>
  <c r="F15" i="7"/>
  <c r="F16" i="7"/>
  <c r="F17" i="7"/>
  <c r="F18" i="7"/>
  <c r="F6" i="7"/>
  <c r="D12" i="8"/>
  <c r="F12" i="8" s="1"/>
  <c r="D13" i="8"/>
  <c r="F13" i="8"/>
  <c r="D14" i="8"/>
  <c r="F14" i="8"/>
  <c r="D15" i="8"/>
  <c r="F15" i="8"/>
  <c r="D16" i="8"/>
  <c r="F16" i="8" s="1"/>
  <c r="D17" i="8"/>
  <c r="F17" i="8" s="1"/>
  <c r="D18" i="8"/>
  <c r="F18" i="8" s="1"/>
  <c r="D19" i="8"/>
  <c r="F19" i="8" s="1"/>
  <c r="D20" i="8"/>
  <c r="F20" i="8" s="1"/>
  <c r="D21" i="8"/>
  <c r="F21" i="8"/>
  <c r="D22" i="8"/>
  <c r="F22" i="8"/>
  <c r="D23" i="8"/>
  <c r="F23" i="8"/>
  <c r="D11" i="8"/>
  <c r="F11" i="8" s="1"/>
  <c r="H36" i="17" l="1"/>
  <c r="H37" i="17" s="1"/>
  <c r="H20" i="9"/>
  <c r="H35" i="9" s="1"/>
  <c r="H37" i="19"/>
  <c r="J33" i="11"/>
  <c r="G33" i="11"/>
  <c r="H111" i="14"/>
  <c r="J32" i="11"/>
  <c r="J32" i="18"/>
  <c r="J33" i="20"/>
  <c r="J35" i="20" s="1"/>
  <c r="J30" i="20"/>
  <c r="J21" i="20"/>
  <c r="J30" i="18"/>
  <c r="J21" i="18"/>
  <c r="J35" i="18"/>
  <c r="J36" i="16"/>
  <c r="J22" i="16"/>
  <c r="J31" i="16"/>
  <c r="J33" i="13"/>
  <c r="J36" i="13" s="1"/>
  <c r="J31" i="13"/>
  <c r="J22" i="13"/>
  <c r="J30" i="11"/>
  <c r="J19" i="11"/>
  <c r="J21" i="11" s="1"/>
  <c r="J35" i="11"/>
  <c r="H50" i="14"/>
  <c r="J36" i="20" l="1"/>
  <c r="H37" i="20" s="1"/>
  <c r="J36" i="18"/>
  <c r="H37" i="18" s="1"/>
  <c r="J37" i="16"/>
  <c r="H38" i="16" s="1"/>
  <c r="J37" i="13"/>
  <c r="H38" i="13" s="1"/>
  <c r="J36" i="11"/>
  <c r="H37" i="11" s="1"/>
</calcChain>
</file>

<file path=xl/sharedStrings.xml><?xml version="1.0" encoding="utf-8"?>
<sst xmlns="http://schemas.openxmlformats.org/spreadsheetml/2006/main" count="1243" uniqueCount="211">
  <si>
    <t>Ingredients</t>
  </si>
  <si>
    <t>Quantity for __ Servings</t>
  </si>
  <si>
    <t>(a)</t>
  </si>
  <si>
    <t>(b)</t>
  </si>
  <si>
    <t>(d)</t>
  </si>
  <si>
    <t>(c )</t>
  </si>
  <si>
    <t>Quantity for 1 Serving</t>
  </si>
  <si>
    <t>Number of Beneficiaries</t>
  </si>
  <si>
    <t>Quantity for Procurement</t>
  </si>
  <si>
    <t>(col b) / (# of servings for col b)</t>
  </si>
  <si>
    <t>(col c) x (col d)</t>
  </si>
  <si>
    <t>(f)</t>
  </si>
  <si>
    <t>(g)</t>
  </si>
  <si>
    <t>(e)</t>
  </si>
  <si>
    <t>(col e) x (col f)</t>
  </si>
  <si>
    <t>Prepared by:</t>
  </si>
  <si>
    <t>APPROVED BY:</t>
  </si>
  <si>
    <t>(Based from the Recipe Book)</t>
  </si>
  <si>
    <t>RFQ/MARKET FORM</t>
  </si>
  <si>
    <t>Quoted Unit Cost</t>
  </si>
  <si>
    <t>Quoted Total Cost</t>
  </si>
  <si>
    <t>Region:   ______________________________</t>
  </si>
  <si>
    <t>Division:   ______________________________</t>
  </si>
  <si>
    <t>School:   ______________________________</t>
  </si>
  <si>
    <t>Menu: ______________________________________</t>
  </si>
  <si>
    <t>UKOY MAKALHIP</t>
  </si>
  <si>
    <t>Squash</t>
  </si>
  <si>
    <t>Malunggay  leaves</t>
  </si>
  <si>
    <t>Arina</t>
  </si>
  <si>
    <t>Black pepper</t>
  </si>
  <si>
    <t>Salt</t>
  </si>
  <si>
    <t>Onion</t>
  </si>
  <si>
    <t>Carrot</t>
  </si>
  <si>
    <t>Shrimp</t>
  </si>
  <si>
    <t>Egg</t>
  </si>
  <si>
    <t>Kinchay</t>
  </si>
  <si>
    <t>Milk, evap</t>
  </si>
  <si>
    <t>Camote</t>
  </si>
  <si>
    <t>Cooking oil</t>
  </si>
  <si>
    <t>Vegetables &amp; other Items</t>
  </si>
  <si>
    <t>Grocery Items</t>
  </si>
  <si>
    <t>Meat, Fish and Poultry</t>
  </si>
  <si>
    <t>Menu:</t>
  </si>
  <si>
    <t>NUMBER OF BENEFICIARIES: _____</t>
  </si>
  <si>
    <t>4/pc</t>
  </si>
  <si>
    <t>TOTAL:</t>
  </si>
  <si>
    <t>35/k</t>
  </si>
  <si>
    <t>15/k</t>
  </si>
  <si>
    <t>40/k</t>
  </si>
  <si>
    <t>50/k</t>
  </si>
  <si>
    <t>25/k</t>
  </si>
  <si>
    <t>10/k</t>
  </si>
  <si>
    <t>18/k</t>
  </si>
  <si>
    <t>100/k</t>
  </si>
  <si>
    <t>70/k</t>
  </si>
  <si>
    <t>PINANGAT WITH KAMOTE TOPS</t>
  </si>
  <si>
    <t>Ginger</t>
  </si>
  <si>
    <t>Tomatoes</t>
  </si>
  <si>
    <t>Kamias</t>
  </si>
  <si>
    <t>Gabi</t>
  </si>
  <si>
    <t>Malunggay</t>
  </si>
  <si>
    <t>Okra</t>
  </si>
  <si>
    <t>Kamote Tops</t>
  </si>
  <si>
    <t>Patis</t>
  </si>
  <si>
    <t>Sugar</t>
  </si>
  <si>
    <t>Hasa-hasa</t>
  </si>
  <si>
    <t>120 g</t>
  </si>
  <si>
    <t>35 g</t>
  </si>
  <si>
    <t>105 g</t>
  </si>
  <si>
    <t>140 g</t>
  </si>
  <si>
    <t>15 g</t>
  </si>
  <si>
    <t>180 g</t>
  </si>
  <si>
    <t>30 g</t>
  </si>
  <si>
    <t>50 ml</t>
  </si>
  <si>
    <t>20 ml</t>
  </si>
  <si>
    <t>500 g</t>
  </si>
  <si>
    <r>
      <t>NUMBER OF BENEFICIARIES: __</t>
    </r>
    <r>
      <rPr>
        <b/>
        <u/>
        <sz val="12"/>
        <rFont val="Arial"/>
        <family val="2"/>
      </rPr>
      <t>46</t>
    </r>
    <r>
      <rPr>
        <b/>
        <sz val="12"/>
        <rFont val="Arial"/>
        <family val="2"/>
      </rPr>
      <t>___</t>
    </r>
  </si>
  <si>
    <t>30/k</t>
  </si>
  <si>
    <t>20/k</t>
  </si>
  <si>
    <t>70/l</t>
  </si>
  <si>
    <t>25/l</t>
  </si>
  <si>
    <t>50 g</t>
  </si>
  <si>
    <t>MALUNGGAY FISH BALLS W/ SWEET &amp; SOUR SAUCE</t>
  </si>
  <si>
    <t>Malunggay leaves</t>
  </si>
  <si>
    <t>Garlic</t>
  </si>
  <si>
    <t>Carrots</t>
  </si>
  <si>
    <t>Tuna</t>
  </si>
  <si>
    <t>All purpose flour</t>
  </si>
  <si>
    <t>Iodized salt</t>
  </si>
  <si>
    <t>9 pcs</t>
  </si>
  <si>
    <t>18 pcs</t>
  </si>
  <si>
    <t>Mung bean</t>
  </si>
  <si>
    <t>Alamang</t>
  </si>
  <si>
    <t>Corn</t>
  </si>
  <si>
    <t>Kangkong</t>
  </si>
  <si>
    <t>Dilis</t>
  </si>
  <si>
    <t>115 g</t>
  </si>
  <si>
    <t>10 g</t>
  </si>
  <si>
    <t>135 g</t>
  </si>
  <si>
    <t>90 g</t>
  </si>
  <si>
    <t>70 g</t>
  </si>
  <si>
    <t>80/k</t>
  </si>
  <si>
    <t>10 ml</t>
  </si>
  <si>
    <t>MALU-LOLLIPOP</t>
  </si>
  <si>
    <t>Calamansi</t>
  </si>
  <si>
    <t>Malunggay powder</t>
  </si>
  <si>
    <t>Pepper</t>
  </si>
  <si>
    <t>Bread crumbs</t>
  </si>
  <si>
    <t>Eggs</t>
  </si>
  <si>
    <t>20 g</t>
  </si>
  <si>
    <t>475 g</t>
  </si>
  <si>
    <t>125 ml</t>
  </si>
  <si>
    <t>7 pcs</t>
  </si>
  <si>
    <t>Chicken wings</t>
  </si>
  <si>
    <t>800/k</t>
  </si>
  <si>
    <t>120/k</t>
  </si>
  <si>
    <t>Quantity for 25 Servings</t>
  </si>
  <si>
    <t>Quantity for 5 Servings</t>
  </si>
  <si>
    <t>COUNTRY SOUP</t>
  </si>
  <si>
    <t>(Exact quantification- col c x col d)</t>
  </si>
  <si>
    <t>(Estimation - multiplied by 2)</t>
  </si>
  <si>
    <t>(Estimation - multiplied by 10)</t>
  </si>
  <si>
    <t>SUMMARY OF MARKET FORMS</t>
  </si>
  <si>
    <t>Total:</t>
  </si>
  <si>
    <t>Estimated Unit Cost</t>
  </si>
  <si>
    <t>Estimated Total Cost</t>
  </si>
  <si>
    <t>Estmated Total Cost</t>
  </si>
  <si>
    <t>Region/Division:   ______________________________</t>
  </si>
  <si>
    <t>Feeding Teacher SBFP Core Group</t>
  </si>
  <si>
    <t>Member, SBFP Core Group</t>
  </si>
  <si>
    <t>School Principal</t>
  </si>
  <si>
    <r>
      <t xml:space="preserve">NUMBER OF BENEFICIARIES: </t>
    </r>
    <r>
      <rPr>
        <b/>
        <u/>
        <sz val="12"/>
        <rFont val="Arial"/>
        <family val="2"/>
      </rPr>
      <t xml:space="preserve"> 46</t>
    </r>
  </si>
  <si>
    <t xml:space="preserve">Region: </t>
  </si>
  <si>
    <t>Division:</t>
  </si>
  <si>
    <t>School:</t>
  </si>
  <si>
    <t>No. of Beneficiaries:</t>
  </si>
  <si>
    <t>Lot 1: Vegetables and other food Items</t>
  </si>
  <si>
    <t>Prepared by: SBFP Core Group</t>
  </si>
  <si>
    <t>Feeding Teacher</t>
  </si>
  <si>
    <t>Member</t>
  </si>
  <si>
    <t>TOTAL</t>
  </si>
  <si>
    <r>
      <rPr>
        <b/>
        <sz val="10"/>
        <rFont val="Arial"/>
        <family val="2"/>
      </rPr>
      <t>Number of</t>
    </r>
    <r>
      <rPr>
        <b/>
        <sz val="9"/>
        <rFont val="Arial"/>
        <family val="2"/>
      </rPr>
      <t xml:space="preserve"> Beneficiaries</t>
    </r>
  </si>
  <si>
    <t>Lot 2: Grocery Items</t>
  </si>
  <si>
    <t>Lot 3: Fish, Meat, and Poultry</t>
  </si>
  <si>
    <t>Particulars</t>
  </si>
  <si>
    <t>Vegetables and other food Items</t>
  </si>
  <si>
    <t>Beneficiaries</t>
  </si>
  <si>
    <t>No. of</t>
  </si>
  <si>
    <t>Estimated Cost</t>
  </si>
  <si>
    <t>per Beneficiary</t>
  </si>
  <si>
    <t>Estimated</t>
  </si>
  <si>
    <t>Total Cost</t>
  </si>
  <si>
    <t>Fish, Meat, and Poultry</t>
  </si>
  <si>
    <t>SUMMARY OF MARKET FORM WORKING PAPERS</t>
  </si>
  <si>
    <t>ESTIMATED TOTAL COST FOR 3 LOTS</t>
  </si>
  <si>
    <t xml:space="preserve">                    TOTAL</t>
  </si>
  <si>
    <t>(in PhP)</t>
  </si>
  <si>
    <r>
      <t>TOTAL</t>
    </r>
    <r>
      <rPr>
        <b/>
        <i/>
        <sz val="10"/>
        <rFont val="Arial"/>
        <family val="2"/>
      </rPr>
      <t xml:space="preserve"> (in PhP)</t>
    </r>
  </si>
  <si>
    <t>Note: You don't have to accomplish this form. Instead, accomplish Market Form Working Papers per Lot</t>
  </si>
  <si>
    <r>
      <t xml:space="preserve">(in PhP)   </t>
    </r>
    <r>
      <rPr>
        <b/>
        <sz val="12"/>
        <rFont val="Arial"/>
        <family val="2"/>
      </rPr>
      <t>(c)</t>
    </r>
  </si>
  <si>
    <r>
      <t xml:space="preserve">(in PhP)  </t>
    </r>
    <r>
      <rPr>
        <b/>
        <sz val="12"/>
        <rFont val="Arial"/>
        <family val="2"/>
      </rPr>
      <t xml:space="preserve"> (d)</t>
    </r>
  </si>
  <si>
    <t>Note: Fill-out columns (b) and (d) first, col. (c) computes automatically</t>
  </si>
  <si>
    <t>Note: State unit of measure for columns (b) and (c), e.g., grams, kilos, pcs., oz.,liters, etc.</t>
  </si>
  <si>
    <t>Lot No.</t>
  </si>
  <si>
    <t>RECIPE WORKING PAPER</t>
  </si>
  <si>
    <t>MENU: UKOY MAKALHIP</t>
  </si>
  <si>
    <t>NUMBER OF BENEFICIARIES:</t>
  </si>
  <si>
    <t>Qty. for Pro- curement</t>
  </si>
  <si>
    <r>
      <t xml:space="preserve">     TOTAL </t>
    </r>
    <r>
      <rPr>
        <i/>
        <sz val="12"/>
        <rFont val="Arial"/>
        <family val="2"/>
      </rPr>
      <t>(in PhP)</t>
    </r>
    <r>
      <rPr>
        <b/>
        <sz val="12"/>
        <rFont val="Arial"/>
        <family val="2"/>
      </rPr>
      <t>:</t>
    </r>
  </si>
  <si>
    <t>MENU: PINANGAT WITH CAMOTE TOPS</t>
  </si>
  <si>
    <t>No.of Bene- ficiaries</t>
  </si>
  <si>
    <t>pcs</t>
  </si>
  <si>
    <t>l</t>
  </si>
  <si>
    <t>Note: this old form from HNC</t>
  </si>
  <si>
    <t>Note: This is HNC old form</t>
  </si>
  <si>
    <t>Note: State unit of measure for col. (b) and (f), e.g., grams, kilos, pcs., oz.,liters, etc.</t>
  </si>
  <si>
    <t>150/k</t>
  </si>
  <si>
    <t>Region:</t>
  </si>
  <si>
    <t>1000g=1kl; 1ml=0.001l; 1oz=0.2957l;</t>
  </si>
  <si>
    <t>ml</t>
  </si>
  <si>
    <t>k</t>
  </si>
  <si>
    <t>QTY. for 25 Servings</t>
  </si>
  <si>
    <t>QTY. for 1 Serving</t>
  </si>
  <si>
    <t>g</t>
  </si>
  <si>
    <t>pc</t>
  </si>
  <si>
    <t>Salt, Rock</t>
  </si>
  <si>
    <t>Sweet Potato</t>
  </si>
  <si>
    <t>Coconut Oil</t>
  </si>
  <si>
    <t>Vinegar</t>
  </si>
  <si>
    <t>Milk, evaporated</t>
  </si>
  <si>
    <t>Pepper, Black</t>
  </si>
  <si>
    <t>Pepper, ground</t>
  </si>
  <si>
    <t>S</t>
  </si>
  <si>
    <t>Note: Do not delete 1000</t>
  </si>
  <si>
    <t>[in kilo]</t>
  </si>
  <si>
    <t>[per kilo]</t>
  </si>
  <si>
    <t>[in PhP]</t>
  </si>
  <si>
    <t>[in kilo or ltr]</t>
  </si>
  <si>
    <t>[in gram or ml]</t>
  </si>
  <si>
    <t>Cost per beneficiary:</t>
  </si>
  <si>
    <t>MENU: MALUNGGAY FISH BALLS WITH SWEET &amp; SOUR SAUCE</t>
  </si>
  <si>
    <t>Munggo bean</t>
  </si>
  <si>
    <t>MENU: COUNTRY SOUP</t>
  </si>
  <si>
    <t>MENU: MALU LOLLIPOP</t>
  </si>
  <si>
    <t>RFQ MARKET FORM WORKING PAPER (LOT 1)</t>
  </si>
  <si>
    <t>RFQ MARKET FORM WORKING PAPER (LOT 2)</t>
  </si>
  <si>
    <t>RFQ MARKET FORM WORKING PAPER (LOT 3)</t>
  </si>
  <si>
    <t>Quantity to be Procured</t>
  </si>
  <si>
    <t>Estd. Total Cost/ ABC*</t>
  </si>
  <si>
    <t xml:space="preserve">                                                                                                             *ABC-Approved Budget for the Contract</t>
  </si>
  <si>
    <t xml:space="preserve">                                                                                               *ABC-Approved Budget for the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</si>
</sst>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9"/>
      <color rgb="FFFF0000"/>
      <name val="Arial"/>
      <family val="2"/>
    </font>
    <font>
      <i/>
      <sz val="8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0" fillId="0" borderId="3" xfId="0" applyBorder="1"/>
    <xf numFmtId="0" fontId="4" fillId="0" borderId="4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5" fillId="0" borderId="8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distributed" wrapText="1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ill="1" applyBorder="1"/>
    <xf numFmtId="0" fontId="4" fillId="0" borderId="10" xfId="0" applyFont="1" applyBorder="1" applyAlignment="1">
      <alignment horizontal="center" vertical="distributed" wrapText="1"/>
    </xf>
    <xf numFmtId="0" fontId="4" fillId="0" borderId="11" xfId="0" applyFont="1" applyBorder="1" applyAlignment="1">
      <alignment horizontal="center" vertical="distributed" wrapText="1"/>
    </xf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 vertical="distributed" wrapText="1"/>
    </xf>
    <xf numFmtId="0" fontId="0" fillId="0" borderId="15" xfId="0" applyBorder="1"/>
    <xf numFmtId="0" fontId="4" fillId="0" borderId="16" xfId="0" applyFont="1" applyBorder="1" applyAlignment="1">
      <alignment horizontal="center" vertical="distributed" wrapText="1"/>
    </xf>
    <xf numFmtId="0" fontId="0" fillId="0" borderId="17" xfId="0" applyBorder="1"/>
    <xf numFmtId="0" fontId="0" fillId="0" borderId="2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" fontId="0" fillId="0" borderId="3" xfId="0" applyNumberFormat="1" applyBorder="1"/>
    <xf numFmtId="0" fontId="4" fillId="0" borderId="17" xfId="0" applyFont="1" applyBorder="1" applyAlignment="1">
      <alignment horizontal="center" vertical="distributed" wrapText="1"/>
    </xf>
    <xf numFmtId="0" fontId="5" fillId="0" borderId="17" xfId="0" applyFont="1" applyBorder="1" applyAlignment="1">
      <alignment horizontal="center" vertical="distributed" wrapText="1"/>
    </xf>
    <xf numFmtId="0" fontId="4" fillId="0" borderId="17" xfId="0" applyFont="1" applyBorder="1" applyAlignment="1">
      <alignment horizontal="center" vertical="distributed"/>
    </xf>
    <xf numFmtId="1" fontId="0" fillId="0" borderId="2" xfId="0" applyNumberFormat="1" applyBorder="1"/>
    <xf numFmtId="0" fontId="2" fillId="0" borderId="17" xfId="0" applyFont="1" applyBorder="1"/>
    <xf numFmtId="0" fontId="2" fillId="0" borderId="2" xfId="0" applyFont="1" applyBorder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4" fontId="0" fillId="0" borderId="2" xfId="0" applyNumberFormat="1" applyBorder="1"/>
    <xf numFmtId="4" fontId="2" fillId="0" borderId="2" xfId="0" applyNumberFormat="1" applyFont="1" applyBorder="1"/>
    <xf numFmtId="4" fontId="2" fillId="0" borderId="0" xfId="0" applyNumberFormat="1" applyFont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Fill="1" applyBorder="1"/>
    <xf numFmtId="1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2" fillId="0" borderId="0" xfId="0" applyFont="1" applyFill="1" applyBorder="1"/>
    <xf numFmtId="0" fontId="9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/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5" fillId="0" borderId="16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5" fillId="0" borderId="20" xfId="0" applyFont="1" applyBorder="1" applyAlignment="1">
      <alignment horizontal="center" vertical="distributed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Border="1"/>
    <xf numFmtId="0" fontId="3" fillId="0" borderId="36" xfId="0" applyFont="1" applyBorder="1" applyAlignment="1">
      <alignment horizontal="center" vertical="distributed" wrapText="1"/>
    </xf>
    <xf numFmtId="0" fontId="3" fillId="0" borderId="14" xfId="0" applyFont="1" applyBorder="1" applyAlignment="1">
      <alignment horizontal="center" vertical="distributed" wrapText="1"/>
    </xf>
    <xf numFmtId="0" fontId="3" fillId="0" borderId="16" xfId="0" applyFont="1" applyBorder="1" applyAlignment="1">
      <alignment horizontal="center" vertical="distributed" wrapText="1"/>
    </xf>
    <xf numFmtId="0" fontId="3" fillId="0" borderId="36" xfId="0" applyFont="1" applyBorder="1" applyAlignment="1">
      <alignment horizontal="center" vertical="distributed"/>
    </xf>
    <xf numFmtId="0" fontId="3" fillId="0" borderId="14" xfId="0" applyFont="1" applyBorder="1" applyAlignment="1">
      <alignment horizontal="center" vertical="distributed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3" fillId="0" borderId="16" xfId="0" applyFont="1" applyBorder="1" applyAlignment="1">
      <alignment horizontal="center" vertical="distributed"/>
    </xf>
    <xf numFmtId="0" fontId="13" fillId="0" borderId="1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4" xfId="0" applyNumberFormat="1" applyFont="1" applyBorder="1" applyAlignment="1">
      <alignment horizontal="center" vertical="distributed" wrapText="1"/>
    </xf>
    <xf numFmtId="4" fontId="4" fillId="0" borderId="16" xfId="0" applyNumberFormat="1" applyFont="1" applyBorder="1" applyAlignment="1">
      <alignment horizontal="center" vertical="distributed"/>
    </xf>
    <xf numFmtId="4" fontId="6" fillId="0" borderId="18" xfId="0" applyNumberFormat="1" applyFont="1" applyBorder="1" applyAlignment="1">
      <alignment horizontal="center"/>
    </xf>
    <xf numFmtId="4" fontId="0" fillId="0" borderId="0" xfId="0" applyNumberFormat="1" applyBorder="1"/>
    <xf numFmtId="0" fontId="2" fillId="0" borderId="0" xfId="0" applyFont="1" applyAlignment="1"/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9" fillId="0" borderId="12" xfId="0" applyFont="1" applyBorder="1"/>
    <xf numFmtId="0" fontId="9" fillId="0" borderId="13" xfId="0" applyFont="1" applyBorder="1"/>
    <xf numFmtId="0" fontId="13" fillId="0" borderId="14" xfId="0" applyFont="1" applyBorder="1" applyAlignment="1">
      <alignment horizontal="center" vertical="distributed" wrapText="1"/>
    </xf>
    <xf numFmtId="0" fontId="13" fillId="0" borderId="16" xfId="0" applyFont="1" applyBorder="1" applyAlignment="1">
      <alignment horizontal="center" vertical="distributed" wrapText="1"/>
    </xf>
    <xf numFmtId="0" fontId="13" fillId="0" borderId="16" xfId="0" applyFont="1" applyBorder="1" applyAlignment="1">
      <alignment horizontal="center" vertical="center" wrapText="1"/>
    </xf>
    <xf numFmtId="0" fontId="9" fillId="0" borderId="0" xfId="0" applyFont="1" applyAlignment="1"/>
    <xf numFmtId="0" fontId="13" fillId="0" borderId="14" xfId="0" applyFont="1" applyBorder="1" applyAlignment="1">
      <alignment horizontal="center" wrapText="1"/>
    </xf>
    <xf numFmtId="0" fontId="13" fillId="0" borderId="18" xfId="0" applyFont="1" applyBorder="1" applyAlignment="1">
      <alignment vertical="distributed" wrapText="1"/>
    </xf>
    <xf numFmtId="0" fontId="9" fillId="0" borderId="18" xfId="0" applyFont="1" applyBorder="1"/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18" xfId="0" applyNumberFormat="1" applyFont="1" applyBorder="1"/>
    <xf numFmtId="0" fontId="9" fillId="0" borderId="18" xfId="0" applyFont="1" applyBorder="1" applyAlignment="1"/>
    <xf numFmtId="4" fontId="3" fillId="0" borderId="18" xfId="0" applyNumberFormat="1" applyFont="1" applyBorder="1"/>
    <xf numFmtId="0" fontId="9" fillId="0" borderId="0" xfId="0" applyFont="1" applyAlignment="1">
      <alignment horizontal="right"/>
    </xf>
    <xf numFmtId="4" fontId="9" fillId="0" borderId="0" xfId="0" applyNumberFormat="1" applyFont="1" applyBorder="1"/>
    <xf numFmtId="4" fontId="9" fillId="0" borderId="0" xfId="0" applyNumberFormat="1" applyFont="1"/>
    <xf numFmtId="0" fontId="9" fillId="0" borderId="0" xfId="0" applyFont="1" applyBorder="1" applyAlignment="1"/>
    <xf numFmtId="0" fontId="0" fillId="0" borderId="0" xfId="0" applyAlignment="1">
      <alignment horizontal="center"/>
    </xf>
    <xf numFmtId="0" fontId="9" fillId="0" borderId="3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/>
    <xf numFmtId="0" fontId="9" fillId="0" borderId="15" xfId="0" applyFont="1" applyBorder="1" applyAlignment="1">
      <alignment horizontal="center"/>
    </xf>
    <xf numFmtId="0" fontId="2" fillId="0" borderId="38" xfId="0" applyFont="1" applyBorder="1" applyAlignment="1">
      <alignment horizontal="center" vertical="distributed"/>
    </xf>
    <xf numFmtId="0" fontId="2" fillId="0" borderId="39" xfId="0" applyFont="1" applyBorder="1" applyAlignment="1">
      <alignment horizontal="center" vertical="distributed"/>
    </xf>
    <xf numFmtId="0" fontId="4" fillId="0" borderId="40" xfId="0" applyFont="1" applyBorder="1" applyAlignment="1">
      <alignment horizontal="center" vertical="distributed" wrapText="1"/>
    </xf>
    <xf numFmtId="0" fontId="4" fillId="0" borderId="41" xfId="0" applyFont="1" applyBorder="1" applyAlignment="1">
      <alignment horizontal="center" vertical="distributed"/>
    </xf>
    <xf numFmtId="0" fontId="17" fillId="0" borderId="0" xfId="0" applyFont="1"/>
    <xf numFmtId="0" fontId="5" fillId="0" borderId="9" xfId="0" applyFont="1" applyBorder="1" applyAlignment="1">
      <alignment horizontal="center" vertical="top" wrapText="1"/>
    </xf>
    <xf numFmtId="0" fontId="0" fillId="0" borderId="42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/>
    <xf numFmtId="0" fontId="0" fillId="0" borderId="0" xfId="0"/>
    <xf numFmtId="0" fontId="2" fillId="0" borderId="25" xfId="0" applyFont="1" applyBorder="1" applyAlignment="1">
      <alignment horizontal="center" vertical="distributed" wrapText="1"/>
    </xf>
    <xf numFmtId="0" fontId="2" fillId="0" borderId="26" xfId="0" applyFont="1" applyBorder="1" applyAlignment="1">
      <alignment horizontal="center" vertical="distributed" wrapText="1"/>
    </xf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31" xfId="0" applyFont="1" applyBorder="1" applyAlignment="1">
      <alignment horizontal="center"/>
    </xf>
    <xf numFmtId="0" fontId="2" fillId="0" borderId="0" xfId="0" applyFont="1" applyAlignment="1"/>
    <xf numFmtId="0" fontId="0" fillId="0" borderId="0" xfId="0"/>
    <xf numFmtId="0" fontId="13" fillId="0" borderId="13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29" xfId="0" applyFont="1" applyBorder="1" applyAlignment="1">
      <alignment horizontal="left"/>
    </xf>
    <xf numFmtId="0" fontId="3" fillId="0" borderId="0" xfId="0" applyFont="1"/>
    <xf numFmtId="0" fontId="9" fillId="0" borderId="31" xfId="0" applyFont="1" applyBorder="1" applyAlignment="1">
      <alignment horizontal="center"/>
    </xf>
    <xf numFmtId="0" fontId="3" fillId="0" borderId="0" xfId="0" applyFont="1" applyAlignment="1"/>
    <xf numFmtId="0" fontId="0" fillId="0" borderId="0" xfId="0"/>
    <xf numFmtId="0" fontId="5" fillId="0" borderId="0" xfId="0" applyFont="1"/>
    <xf numFmtId="0" fontId="13" fillId="0" borderId="1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/>
    </xf>
    <xf numFmtId="3" fontId="9" fillId="0" borderId="29" xfId="0" applyNumberFormat="1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21" fillId="0" borderId="13" xfId="0" applyFont="1" applyBorder="1" applyAlignment="1">
      <alignment horizontal="center" vertical="center"/>
    </xf>
    <xf numFmtId="4" fontId="9" fillId="0" borderId="29" xfId="0" applyNumberFormat="1" applyFont="1" applyBorder="1"/>
    <xf numFmtId="0" fontId="23" fillId="0" borderId="0" xfId="0" applyFont="1"/>
    <xf numFmtId="0" fontId="24" fillId="0" borderId="12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24" fillId="0" borderId="29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9" fillId="0" borderId="30" xfId="0" applyFont="1" applyBorder="1" applyAlignment="1"/>
    <xf numFmtId="0" fontId="24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distributed" wrapText="1"/>
    </xf>
    <xf numFmtId="0" fontId="13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3" fillId="0" borderId="0" xfId="0" applyFont="1" applyBorder="1" applyAlignment="1">
      <alignment vertical="distributed" wrapText="1"/>
    </xf>
    <xf numFmtId="0" fontId="9" fillId="0" borderId="0" xfId="0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9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distributed"/>
    </xf>
    <xf numFmtId="0" fontId="4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distributed" wrapText="1"/>
    </xf>
    <xf numFmtId="0" fontId="18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right"/>
    </xf>
    <xf numFmtId="2" fontId="9" fillId="0" borderId="18" xfId="0" applyNumberFormat="1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" fontId="3" fillId="0" borderId="29" xfId="0" applyNumberFormat="1" applyFont="1" applyBorder="1"/>
    <xf numFmtId="0" fontId="13" fillId="0" borderId="18" xfId="0" applyFont="1" applyBorder="1" applyAlignment="1">
      <alignment horizontal="center" vertical="distributed" wrapText="1"/>
    </xf>
    <xf numFmtId="0" fontId="13" fillId="0" borderId="29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distributed" wrapText="1"/>
    </xf>
    <xf numFmtId="0" fontId="0" fillId="0" borderId="0" xfId="0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29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distributed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13" fillId="0" borderId="15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/>
    <xf numFmtId="0" fontId="2" fillId="0" borderId="0" xfId="0" applyFont="1" applyAlignment="1"/>
    <xf numFmtId="0" fontId="2" fillId="0" borderId="0" xfId="0" applyFont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center" vertical="distributed"/>
    </xf>
    <xf numFmtId="0" fontId="9" fillId="0" borderId="15" xfId="0" applyFont="1" applyBorder="1" applyAlignment="1">
      <alignment horizontal="right"/>
    </xf>
    <xf numFmtId="0" fontId="4" fillId="0" borderId="0" xfId="0" applyFont="1" applyBorder="1" applyAlignment="1">
      <alignment horizontal="center" vertical="distributed"/>
    </xf>
    <xf numFmtId="0" fontId="9" fillId="0" borderId="2" xfId="0" applyFont="1" applyBorder="1" applyAlignment="1">
      <alignment horizontal="left"/>
    </xf>
    <xf numFmtId="164" fontId="9" fillId="0" borderId="29" xfId="0" applyNumberFormat="1" applyFont="1" applyBorder="1"/>
    <xf numFmtId="164" fontId="9" fillId="0" borderId="18" xfId="0" applyNumberFormat="1" applyFont="1" applyBorder="1"/>
    <xf numFmtId="0" fontId="3" fillId="0" borderId="23" xfId="0" applyFont="1" applyBorder="1" applyAlignment="1">
      <alignment horizontal="center" vertical="distributed" wrapText="1"/>
    </xf>
    <xf numFmtId="0" fontId="3" fillId="0" borderId="24" xfId="0" applyFont="1" applyBorder="1" applyAlignment="1">
      <alignment horizontal="center" vertical="distributed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distributed" wrapText="1"/>
    </xf>
    <xf numFmtId="0" fontId="7" fillId="0" borderId="24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center" vertical="distributed" wrapText="1"/>
    </xf>
    <xf numFmtId="0" fontId="2" fillId="0" borderId="24" xfId="0" applyFont="1" applyBorder="1" applyAlignment="1">
      <alignment horizontal="center" vertical="distributed" wrapText="1"/>
    </xf>
    <xf numFmtId="0" fontId="2" fillId="0" borderId="25" xfId="0" applyFont="1" applyBorder="1" applyAlignment="1">
      <alignment horizontal="center" vertical="distributed" wrapText="1"/>
    </xf>
    <xf numFmtId="0" fontId="2" fillId="0" borderId="26" xfId="0" applyFont="1" applyBorder="1" applyAlignment="1">
      <alignment horizontal="center" vertical="distributed" wrapText="1"/>
    </xf>
    <xf numFmtId="0" fontId="2" fillId="0" borderId="17" xfId="0" applyFont="1" applyBorder="1" applyAlignment="1">
      <alignment horizontal="center" vertical="distributed" wrapText="1"/>
    </xf>
    <xf numFmtId="0" fontId="2" fillId="0" borderId="27" xfId="0" applyFont="1" applyBorder="1" applyAlignment="1">
      <alignment horizontal="center" vertical="distributed" wrapText="1"/>
    </xf>
    <xf numFmtId="0" fontId="2" fillId="0" borderId="17" xfId="0" applyFont="1" applyBorder="1" applyAlignment="1">
      <alignment horizontal="center" vertical="distributed"/>
    </xf>
    <xf numFmtId="0" fontId="2" fillId="0" borderId="27" xfId="0" applyFont="1" applyBorder="1" applyAlignment="1">
      <alignment horizontal="center" vertical="distributed"/>
    </xf>
    <xf numFmtId="0" fontId="3" fillId="0" borderId="29" xfId="0" applyFont="1" applyBorder="1"/>
    <xf numFmtId="0" fontId="3" fillId="0" borderId="30" xfId="0" applyFont="1" applyBorder="1"/>
    <xf numFmtId="0" fontId="3" fillId="0" borderId="28" xfId="0" applyFont="1" applyBorder="1"/>
    <xf numFmtId="0" fontId="3" fillId="0" borderId="31" xfId="0" applyFont="1" applyBorder="1"/>
    <xf numFmtId="0" fontId="9" fillId="0" borderId="29" xfId="0" applyFont="1" applyBorder="1"/>
    <xf numFmtId="0" fontId="9" fillId="0" borderId="1" xfId="0" applyFont="1" applyBorder="1"/>
    <xf numFmtId="0" fontId="9" fillId="0" borderId="30" xfId="0" applyFont="1" applyBorder="1"/>
    <xf numFmtId="0" fontId="9" fillId="0" borderId="31" xfId="0" applyFont="1" applyBorder="1"/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25" fillId="0" borderId="29" xfId="0" applyFont="1" applyBorder="1" applyAlignment="1">
      <alignment horizontal="right"/>
    </xf>
    <xf numFmtId="0" fontId="25" fillId="0" borderId="30" xfId="0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0" fontId="3" fillId="0" borderId="1" xfId="0" applyFont="1" applyBorder="1" applyAlignment="1"/>
    <xf numFmtId="0" fontId="2" fillId="0" borderId="21" xfId="0" applyFont="1" applyBorder="1" applyAlignment="1">
      <alignment horizontal="center" vertical="distributed"/>
    </xf>
    <xf numFmtId="0" fontId="2" fillId="0" borderId="22" xfId="0" applyFont="1" applyBorder="1" applyAlignment="1">
      <alignment horizontal="center" vertical="distributed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2" xfId="0" applyFont="1" applyBorder="1" applyAlignment="1">
      <alignment horizontal="center" vertical="distributed" wrapText="1"/>
    </xf>
    <xf numFmtId="0" fontId="3" fillId="0" borderId="37" xfId="0" applyFont="1" applyBorder="1" applyAlignment="1">
      <alignment horizontal="center" vertical="distributed" wrapText="1"/>
    </xf>
    <xf numFmtId="0" fontId="3" fillId="0" borderId="13" xfId="0" applyFont="1" applyBorder="1" applyAlignment="1">
      <alignment horizontal="center" vertical="distributed" wrapText="1"/>
    </xf>
    <xf numFmtId="0" fontId="3" fillId="0" borderId="19" xfId="0" applyFont="1" applyBorder="1" applyAlignment="1">
      <alignment horizontal="center" vertical="distributed" wrapText="1"/>
    </xf>
    <xf numFmtId="0" fontId="3" fillId="0" borderId="12" xfId="0" applyFont="1" applyBorder="1" applyAlignment="1">
      <alignment horizontal="center" vertical="distributed"/>
    </xf>
    <xf numFmtId="0" fontId="3" fillId="0" borderId="37" xfId="0" applyFont="1" applyBorder="1" applyAlignment="1">
      <alignment horizontal="center" vertical="distributed"/>
    </xf>
    <xf numFmtId="0" fontId="3" fillId="0" borderId="13" xfId="0" applyFont="1" applyBorder="1" applyAlignment="1">
      <alignment horizontal="center" vertical="distributed"/>
    </xf>
    <xf numFmtId="0" fontId="3" fillId="0" borderId="19" xfId="0" applyFont="1" applyBorder="1" applyAlignment="1">
      <alignment horizontal="center" vertical="distributed"/>
    </xf>
    <xf numFmtId="0" fontId="3" fillId="0" borderId="23" xfId="0" applyFont="1" applyBorder="1" applyAlignment="1">
      <alignment horizontal="center" vertical="distributed"/>
    </xf>
    <xf numFmtId="0" fontId="3" fillId="0" borderId="24" xfId="0" applyFont="1" applyBorder="1" applyAlignment="1">
      <alignment horizontal="center" vertical="distributed"/>
    </xf>
    <xf numFmtId="0" fontId="13" fillId="0" borderId="13" xfId="0" applyFont="1" applyBorder="1" applyAlignment="1">
      <alignment horizontal="center" vertical="distributed" wrapText="1"/>
    </xf>
    <xf numFmtId="0" fontId="13" fillId="0" borderId="19" xfId="0" applyFont="1" applyBorder="1" applyAlignment="1">
      <alignment horizontal="center" vertical="distributed" wrapText="1"/>
    </xf>
    <xf numFmtId="0" fontId="13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distributed"/>
    </xf>
    <xf numFmtId="0" fontId="13" fillId="0" borderId="20" xfId="0" applyFont="1" applyBorder="1" applyAlignment="1">
      <alignment horizontal="center" vertical="distributed"/>
    </xf>
    <xf numFmtId="0" fontId="13" fillId="0" borderId="29" xfId="0" applyFont="1" applyBorder="1" applyAlignment="1">
      <alignment horizontal="center" vertical="distributed" wrapText="1"/>
    </xf>
    <xf numFmtId="0" fontId="13" fillId="0" borderId="31" xfId="0" applyFont="1" applyBorder="1" applyAlignment="1">
      <alignment horizontal="center" vertical="distributed" wrapText="1"/>
    </xf>
    <xf numFmtId="0" fontId="3" fillId="0" borderId="1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4" fontId="3" fillId="0" borderId="36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distributed"/>
    </xf>
    <xf numFmtId="0" fontId="2" fillId="0" borderId="33" xfId="0" applyFont="1" applyBorder="1" applyAlignment="1">
      <alignment horizontal="center" vertical="distributed"/>
    </xf>
    <xf numFmtId="0" fontId="10" fillId="0" borderId="23" xfId="0" applyFont="1" applyBorder="1" applyAlignment="1">
      <alignment horizontal="center" vertical="distributed" wrapText="1"/>
    </xf>
    <xf numFmtId="0" fontId="10" fillId="0" borderId="24" xfId="0" applyFont="1" applyBorder="1" applyAlignment="1">
      <alignment horizontal="center" vertical="distributed" wrapText="1"/>
    </xf>
    <xf numFmtId="4" fontId="2" fillId="0" borderId="23" xfId="0" applyNumberFormat="1" applyFont="1" applyBorder="1" applyAlignment="1">
      <alignment horizontal="center" vertical="distributed"/>
    </xf>
    <xf numFmtId="4" fontId="2" fillId="0" borderId="24" xfId="0" applyNumberFormat="1" applyFont="1" applyBorder="1" applyAlignment="1">
      <alignment horizontal="center" vertical="distributed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0" xfId="0" applyFont="1"/>
    <xf numFmtId="0" fontId="19" fillId="0" borderId="1" xfId="0" applyFont="1" applyBorder="1"/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4" fillId="0" borderId="2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/>
    <xf numFmtId="0" fontId="0" fillId="0" borderId="0" xfId="0"/>
    <xf numFmtId="0" fontId="11" fillId="0" borderId="28" xfId="0" applyFont="1" applyBorder="1" applyAlignment="1">
      <alignment horizont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distributed" wrapText="1"/>
    </xf>
    <xf numFmtId="0" fontId="2" fillId="0" borderId="35" xfId="0" applyFont="1" applyBorder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="90" workbookViewId="0">
      <selection activeCell="D25" sqref="D25"/>
    </sheetView>
  </sheetViews>
  <sheetFormatPr defaultRowHeight="12.75" x14ac:dyDescent="0.2"/>
  <cols>
    <col min="1" max="1" width="5.85546875" customWidth="1"/>
    <col min="2" max="2" width="21.42578125" customWidth="1"/>
    <col min="3" max="3" width="12.85546875" customWidth="1"/>
    <col min="4" max="4" width="3.85546875" customWidth="1"/>
    <col min="5" max="5" width="14.5703125" customWidth="1"/>
    <col min="6" max="6" width="12.42578125" customWidth="1"/>
    <col min="7" max="7" width="12.85546875" customWidth="1"/>
    <col min="8" max="8" width="8.85546875" customWidth="1"/>
    <col min="9" max="9" width="3.85546875" customWidth="1"/>
    <col min="10" max="10" width="14.28515625" customWidth="1"/>
  </cols>
  <sheetData>
    <row r="1" spans="1:18" ht="15.75" x14ac:dyDescent="0.25">
      <c r="A1" s="73"/>
      <c r="B1" s="73"/>
      <c r="C1" s="73"/>
      <c r="D1" s="73"/>
      <c r="E1" s="73"/>
      <c r="F1" s="116"/>
      <c r="G1" s="108"/>
      <c r="H1" s="109"/>
      <c r="I1" s="109"/>
      <c r="J1" s="110"/>
    </row>
    <row r="2" spans="1:18" ht="15.75" x14ac:dyDescent="0.25">
      <c r="A2" s="272" t="s">
        <v>164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8" ht="15.75" x14ac:dyDescent="0.25">
      <c r="A3" s="272"/>
      <c r="B3" s="272"/>
      <c r="C3" s="272"/>
      <c r="D3" s="272"/>
      <c r="E3" s="272"/>
      <c r="F3" s="272"/>
      <c r="G3" s="272"/>
      <c r="H3" s="272"/>
      <c r="I3" s="272"/>
      <c r="J3" s="272"/>
    </row>
    <row r="4" spans="1:18" ht="15.75" x14ac:dyDescent="0.25">
      <c r="A4" s="273" t="s">
        <v>132</v>
      </c>
      <c r="B4" s="274"/>
      <c r="C4" s="274"/>
      <c r="D4" s="221"/>
      <c r="E4" s="73"/>
      <c r="F4" s="116"/>
      <c r="G4" s="73"/>
      <c r="H4" s="73"/>
      <c r="I4" s="73"/>
      <c r="J4" s="73"/>
    </row>
    <row r="5" spans="1:18" ht="15.75" x14ac:dyDescent="0.25">
      <c r="A5" s="273" t="s">
        <v>133</v>
      </c>
      <c r="B5" s="274"/>
      <c r="C5" s="274"/>
      <c r="D5" s="221"/>
      <c r="E5" s="227"/>
      <c r="F5" s="227"/>
      <c r="G5" s="227"/>
      <c r="H5" s="227"/>
      <c r="I5" s="227"/>
      <c r="J5" s="73"/>
    </row>
    <row r="6" spans="1:18" ht="15.75" x14ac:dyDescent="0.25">
      <c r="A6" s="275" t="s">
        <v>134</v>
      </c>
      <c r="B6" s="275"/>
      <c r="C6" s="275"/>
      <c r="D6" s="275"/>
      <c r="E6" s="275"/>
      <c r="F6" s="116"/>
      <c r="G6" s="73"/>
      <c r="H6" s="73"/>
      <c r="I6" s="73"/>
      <c r="J6" s="73"/>
    </row>
    <row r="7" spans="1:18" ht="15.75" x14ac:dyDescent="0.25">
      <c r="A7" s="274" t="s">
        <v>166</v>
      </c>
      <c r="B7" s="274"/>
      <c r="C7" s="274"/>
      <c r="D7" s="221"/>
      <c r="E7" s="276" t="s">
        <v>175</v>
      </c>
      <c r="F7" s="276"/>
      <c r="G7" s="276"/>
      <c r="H7" s="276"/>
      <c r="I7" s="276"/>
      <c r="J7" s="276"/>
    </row>
    <row r="8" spans="1:18" ht="15.75" x14ac:dyDescent="0.25">
      <c r="A8" s="277" t="s">
        <v>203</v>
      </c>
      <c r="B8" s="277"/>
      <c r="C8" s="277"/>
      <c r="D8" s="277"/>
      <c r="E8" s="277"/>
      <c r="F8" s="116"/>
      <c r="G8" s="73"/>
      <c r="H8" s="73"/>
      <c r="I8" s="73"/>
      <c r="J8" s="73"/>
    </row>
    <row r="9" spans="1:18" ht="12.75" customHeight="1" x14ac:dyDescent="0.2">
      <c r="A9" s="111"/>
      <c r="B9" s="241" t="s">
        <v>0</v>
      </c>
      <c r="C9" s="278" t="s">
        <v>181</v>
      </c>
      <c r="D9" s="279"/>
      <c r="E9" s="241" t="s">
        <v>182</v>
      </c>
      <c r="F9" s="243" t="s">
        <v>170</v>
      </c>
      <c r="G9" s="245" t="s">
        <v>167</v>
      </c>
      <c r="H9" s="282" t="s">
        <v>124</v>
      </c>
      <c r="I9" s="283"/>
      <c r="J9" s="286" t="s">
        <v>125</v>
      </c>
    </row>
    <row r="10" spans="1:18" ht="18" customHeight="1" x14ac:dyDescent="0.2">
      <c r="A10" s="112"/>
      <c r="B10" s="242"/>
      <c r="C10" s="280"/>
      <c r="D10" s="281"/>
      <c r="E10" s="242"/>
      <c r="F10" s="244"/>
      <c r="G10" s="246"/>
      <c r="H10" s="284"/>
      <c r="I10" s="285"/>
      <c r="J10" s="287"/>
    </row>
    <row r="11" spans="1:18" ht="18" x14ac:dyDescent="0.2">
      <c r="A11" s="177"/>
      <c r="B11" s="113" t="s">
        <v>2</v>
      </c>
      <c r="C11" s="288" t="s">
        <v>3</v>
      </c>
      <c r="D11" s="289"/>
      <c r="E11" s="113" t="s">
        <v>5</v>
      </c>
      <c r="F11" s="117" t="s">
        <v>4</v>
      </c>
      <c r="G11" s="113" t="s">
        <v>13</v>
      </c>
      <c r="H11" s="288" t="s">
        <v>11</v>
      </c>
      <c r="I11" s="289"/>
      <c r="J11" s="113" t="s">
        <v>12</v>
      </c>
    </row>
    <row r="12" spans="1:18" ht="30.75" customHeight="1" x14ac:dyDescent="0.2">
      <c r="A12" s="210">
        <v>25</v>
      </c>
      <c r="B12" s="114"/>
      <c r="C12" s="290" t="s">
        <v>17</v>
      </c>
      <c r="D12" s="291"/>
      <c r="E12" s="114" t="s">
        <v>9</v>
      </c>
      <c r="F12" s="89"/>
      <c r="G12" s="115" t="s">
        <v>10</v>
      </c>
      <c r="H12" s="292" t="s">
        <v>156</v>
      </c>
      <c r="I12" s="293"/>
      <c r="J12" s="115" t="s">
        <v>14</v>
      </c>
    </row>
    <row r="13" spans="1:18" ht="28.5" customHeight="1" x14ac:dyDescent="0.25">
      <c r="A13" s="255" t="s">
        <v>145</v>
      </c>
      <c r="B13" s="256"/>
      <c r="C13" s="257"/>
      <c r="D13" s="258"/>
      <c r="E13" s="214" t="s">
        <v>198</v>
      </c>
      <c r="F13" s="118"/>
      <c r="G13" s="214" t="s">
        <v>197</v>
      </c>
      <c r="H13" s="294" t="s">
        <v>195</v>
      </c>
      <c r="I13" s="295"/>
      <c r="J13" s="213" t="s">
        <v>196</v>
      </c>
    </row>
    <row r="14" spans="1:18" ht="15" x14ac:dyDescent="0.2">
      <c r="A14" s="119">
        <v>1</v>
      </c>
      <c r="B14" s="238" t="s">
        <v>104</v>
      </c>
      <c r="C14" s="174">
        <v>500</v>
      </c>
      <c r="D14" s="173" t="s">
        <v>183</v>
      </c>
      <c r="E14" s="123">
        <f>C14/A12</f>
        <v>20</v>
      </c>
      <c r="F14" s="121">
        <v>46</v>
      </c>
      <c r="G14" s="239">
        <f>E14*F14/J47</f>
        <v>0.92</v>
      </c>
      <c r="H14" s="180">
        <v>40</v>
      </c>
      <c r="I14" s="168" t="s">
        <v>180</v>
      </c>
      <c r="J14" s="123">
        <f t="shared" ref="J14:J20" si="0">G14*H14</f>
        <v>36.800000000000004</v>
      </c>
      <c r="M14" s="28" t="s">
        <v>104</v>
      </c>
      <c r="N14" s="42" t="s">
        <v>75</v>
      </c>
      <c r="O14" s="45"/>
      <c r="P14" s="43">
        <v>46</v>
      </c>
      <c r="Q14" s="45"/>
      <c r="R14" s="42" t="s">
        <v>48</v>
      </c>
    </row>
    <row r="15" spans="1:18" ht="15" x14ac:dyDescent="0.2">
      <c r="A15" s="119">
        <v>2</v>
      </c>
      <c r="B15" s="238" t="s">
        <v>84</v>
      </c>
      <c r="C15" s="175">
        <v>20</v>
      </c>
      <c r="D15" s="173" t="s">
        <v>183</v>
      </c>
      <c r="E15" s="123">
        <f>C15/A12</f>
        <v>0.8</v>
      </c>
      <c r="F15" s="124">
        <v>46</v>
      </c>
      <c r="G15" s="239">
        <f>E15*F15/J47</f>
        <v>3.6800000000000006E-2</v>
      </c>
      <c r="H15" s="181">
        <v>40</v>
      </c>
      <c r="I15" s="168" t="s">
        <v>180</v>
      </c>
      <c r="J15" s="123">
        <f t="shared" si="0"/>
        <v>1.4720000000000002</v>
      </c>
      <c r="M15" s="28" t="s">
        <v>84</v>
      </c>
      <c r="N15" s="42" t="s">
        <v>109</v>
      </c>
      <c r="O15" s="45"/>
      <c r="P15" s="43">
        <v>46</v>
      </c>
      <c r="Q15" s="45"/>
      <c r="R15" s="42" t="s">
        <v>48</v>
      </c>
    </row>
    <row r="16" spans="1:18" ht="15" x14ac:dyDescent="0.2">
      <c r="A16" s="119">
        <v>3</v>
      </c>
      <c r="B16" s="238" t="s">
        <v>105</v>
      </c>
      <c r="C16" s="175">
        <v>20</v>
      </c>
      <c r="D16" s="173" t="s">
        <v>183</v>
      </c>
      <c r="E16" s="123">
        <f>C16/A12</f>
        <v>0.8</v>
      </c>
      <c r="F16" s="124">
        <v>46</v>
      </c>
      <c r="G16" s="239">
        <f>E16*F16/J47</f>
        <v>3.6800000000000006E-2</v>
      </c>
      <c r="H16" s="182">
        <v>800</v>
      </c>
      <c r="I16" s="168" t="s">
        <v>180</v>
      </c>
      <c r="J16" s="123">
        <f t="shared" si="0"/>
        <v>29.440000000000005</v>
      </c>
      <c r="M16" s="28" t="s">
        <v>105</v>
      </c>
      <c r="N16" s="42" t="s">
        <v>109</v>
      </c>
      <c r="O16" s="45"/>
      <c r="P16" s="43">
        <v>46</v>
      </c>
      <c r="Q16" s="45"/>
      <c r="R16" s="42" t="s">
        <v>114</v>
      </c>
    </row>
    <row r="17" spans="1:18" ht="15" x14ac:dyDescent="0.2">
      <c r="A17" s="119">
        <v>4</v>
      </c>
      <c r="B17" s="238"/>
      <c r="C17" s="175"/>
      <c r="D17" s="173"/>
      <c r="E17" s="123">
        <f>C17/A12</f>
        <v>0</v>
      </c>
      <c r="F17" s="124"/>
      <c r="G17" s="239">
        <f>E17*F17/J47</f>
        <v>0</v>
      </c>
      <c r="H17" s="182"/>
      <c r="I17" s="168"/>
      <c r="J17" s="123">
        <f t="shared" si="0"/>
        <v>0</v>
      </c>
      <c r="M17" s="28"/>
      <c r="N17" s="42"/>
      <c r="O17" s="45"/>
      <c r="P17" s="43">
        <v>46</v>
      </c>
      <c r="Q17" s="45"/>
      <c r="R17" s="42"/>
    </row>
    <row r="18" spans="1:18" ht="15" x14ac:dyDescent="0.2">
      <c r="A18" s="119">
        <v>5</v>
      </c>
      <c r="B18" s="238"/>
      <c r="C18" s="175"/>
      <c r="D18" s="173"/>
      <c r="E18" s="123">
        <f>C18/A12</f>
        <v>0</v>
      </c>
      <c r="F18" s="124"/>
      <c r="G18" s="239">
        <f>E18*F18/J47</f>
        <v>0</v>
      </c>
      <c r="H18" s="182"/>
      <c r="I18" s="168"/>
      <c r="J18" s="123">
        <f t="shared" si="0"/>
        <v>0</v>
      </c>
      <c r="M18" s="28"/>
      <c r="N18" s="42"/>
      <c r="O18" s="45"/>
      <c r="P18" s="43">
        <v>46</v>
      </c>
      <c r="Q18" s="45"/>
      <c r="R18" s="42"/>
    </row>
    <row r="19" spans="1:18" ht="15" x14ac:dyDescent="0.2">
      <c r="A19" s="119">
        <v>6</v>
      </c>
      <c r="B19" s="219"/>
      <c r="C19" s="175"/>
      <c r="D19" s="173"/>
      <c r="E19" s="123">
        <f>C19/A12</f>
        <v>0</v>
      </c>
      <c r="F19" s="124"/>
      <c r="G19" s="239">
        <f>E19*F19/J47</f>
        <v>0</v>
      </c>
      <c r="H19" s="182"/>
      <c r="I19" s="168"/>
      <c r="J19" s="123">
        <f t="shared" si="0"/>
        <v>0</v>
      </c>
      <c r="M19" s="28"/>
      <c r="N19" s="42"/>
      <c r="O19" s="45"/>
      <c r="P19" s="43"/>
      <c r="Q19" s="45"/>
      <c r="R19" s="42"/>
    </row>
    <row r="20" spans="1:18" ht="15" x14ac:dyDescent="0.2">
      <c r="A20" s="119">
        <v>7</v>
      </c>
      <c r="B20" s="120"/>
      <c r="C20" s="176"/>
      <c r="D20" s="184"/>
      <c r="E20" s="123">
        <f>C20/A12</f>
        <v>0</v>
      </c>
      <c r="F20" s="185"/>
      <c r="G20" s="239">
        <f>E20*F20/J47</f>
        <v>0</v>
      </c>
      <c r="H20" s="186"/>
      <c r="I20" s="168"/>
      <c r="J20" s="123">
        <f t="shared" si="0"/>
        <v>0</v>
      </c>
      <c r="M20" s="28"/>
      <c r="N20" s="42"/>
      <c r="O20" s="45"/>
      <c r="P20" s="43"/>
      <c r="Q20" s="45"/>
      <c r="R20" s="42"/>
    </row>
    <row r="21" spans="1:18" ht="15.75" x14ac:dyDescent="0.25">
      <c r="A21" s="119"/>
      <c r="B21" s="259"/>
      <c r="C21" s="260"/>
      <c r="D21" s="261"/>
      <c r="E21" s="261"/>
      <c r="F21" s="261"/>
      <c r="G21" s="261"/>
      <c r="H21" s="261"/>
      <c r="I21" s="262"/>
      <c r="J21" s="125">
        <f>SUM(J14:J20)</f>
        <v>67.712000000000018</v>
      </c>
      <c r="M21" s="28"/>
      <c r="N21" s="42"/>
      <c r="O21" s="45"/>
      <c r="P21" s="43"/>
      <c r="Q21" s="45"/>
      <c r="R21" s="42"/>
    </row>
    <row r="22" spans="1:18" ht="15.75" x14ac:dyDescent="0.25">
      <c r="A22" s="296" t="s">
        <v>40</v>
      </c>
      <c r="B22" s="296"/>
      <c r="C22" s="297"/>
      <c r="D22" s="296"/>
      <c r="E22" s="296"/>
      <c r="F22" s="296"/>
      <c r="G22" s="296"/>
      <c r="H22" s="298"/>
      <c r="I22" s="296"/>
      <c r="J22" s="296"/>
      <c r="M22" s="2"/>
      <c r="N22" s="43"/>
      <c r="O22" s="43"/>
      <c r="P22" s="43"/>
      <c r="Q22" s="43"/>
      <c r="R22" s="43"/>
    </row>
    <row r="23" spans="1:18" ht="15.75" customHeight="1" x14ac:dyDescent="0.2">
      <c r="A23" s="119">
        <v>1</v>
      </c>
      <c r="B23" s="238" t="s">
        <v>106</v>
      </c>
      <c r="C23" s="175">
        <v>15</v>
      </c>
      <c r="D23" s="173" t="s">
        <v>183</v>
      </c>
      <c r="E23" s="123">
        <f>C23/A12</f>
        <v>0.6</v>
      </c>
      <c r="F23" s="124">
        <v>46</v>
      </c>
      <c r="G23" s="239">
        <f>E23*F23/J47</f>
        <v>2.76E-2</v>
      </c>
      <c r="H23" s="181">
        <v>10</v>
      </c>
      <c r="I23" s="168" t="s">
        <v>180</v>
      </c>
      <c r="J23" s="123">
        <f>G23*H23</f>
        <v>0.27600000000000002</v>
      </c>
      <c r="M23" s="28"/>
      <c r="N23" s="43"/>
      <c r="O23" s="45"/>
      <c r="P23" s="43"/>
      <c r="Q23" s="45"/>
      <c r="R23" s="43"/>
    </row>
    <row r="24" spans="1:18" ht="15" x14ac:dyDescent="0.2">
      <c r="A24" s="119">
        <v>2</v>
      </c>
      <c r="B24" s="238" t="s">
        <v>30</v>
      </c>
      <c r="C24" s="175">
        <v>30</v>
      </c>
      <c r="D24" s="173" t="s">
        <v>183</v>
      </c>
      <c r="E24" s="123">
        <f>C24/A12</f>
        <v>1.2</v>
      </c>
      <c r="F24" s="124">
        <v>46</v>
      </c>
      <c r="G24" s="239">
        <f>E24*F24/J47</f>
        <v>5.5199999999999999E-2</v>
      </c>
      <c r="H24" s="182">
        <v>18</v>
      </c>
      <c r="I24" s="168" t="s">
        <v>180</v>
      </c>
      <c r="J24" s="123">
        <f>G24*H24</f>
        <v>0.99360000000000004</v>
      </c>
      <c r="M24" s="28" t="s">
        <v>106</v>
      </c>
      <c r="N24" s="42" t="s">
        <v>70</v>
      </c>
      <c r="O24" s="45"/>
      <c r="P24" s="43">
        <v>46</v>
      </c>
      <c r="Q24" s="45"/>
      <c r="R24" s="42" t="s">
        <v>51</v>
      </c>
    </row>
    <row r="25" spans="1:18" ht="15" x14ac:dyDescent="0.2">
      <c r="A25" s="119">
        <v>3</v>
      </c>
      <c r="B25" s="238" t="s">
        <v>107</v>
      </c>
      <c r="C25" s="175">
        <v>475</v>
      </c>
      <c r="D25" s="173" t="s">
        <v>183</v>
      </c>
      <c r="E25" s="123">
        <f>C25/A12</f>
        <v>19</v>
      </c>
      <c r="F25" s="124">
        <v>46</v>
      </c>
      <c r="G25" s="239">
        <f>E25*F25/J47</f>
        <v>0.874</v>
      </c>
      <c r="H25" s="182">
        <v>50</v>
      </c>
      <c r="I25" s="168" t="s">
        <v>180</v>
      </c>
      <c r="J25" s="123">
        <f>G25*H25</f>
        <v>43.7</v>
      </c>
      <c r="M25" s="28" t="s">
        <v>30</v>
      </c>
      <c r="N25" s="42" t="s">
        <v>72</v>
      </c>
      <c r="O25" s="45"/>
      <c r="P25" s="43">
        <v>46</v>
      </c>
      <c r="Q25" s="45"/>
      <c r="R25" s="42" t="s">
        <v>52</v>
      </c>
    </row>
    <row r="26" spans="1:18" ht="15" x14ac:dyDescent="0.2">
      <c r="A26" s="119">
        <v>4</v>
      </c>
      <c r="B26" s="238" t="s">
        <v>38</v>
      </c>
      <c r="C26" s="175">
        <v>125</v>
      </c>
      <c r="D26" s="173" t="s">
        <v>179</v>
      </c>
      <c r="E26" s="123">
        <f>C26/A12</f>
        <v>5</v>
      </c>
      <c r="F26" s="124">
        <v>46</v>
      </c>
      <c r="G26" s="239">
        <f>E26*F26/J47</f>
        <v>0.23</v>
      </c>
      <c r="H26" s="182">
        <v>70</v>
      </c>
      <c r="I26" s="168" t="s">
        <v>172</v>
      </c>
      <c r="J26" s="123">
        <f>G26*H26</f>
        <v>16.100000000000001</v>
      </c>
      <c r="M26" s="28" t="s">
        <v>107</v>
      </c>
      <c r="N26" s="42" t="s">
        <v>110</v>
      </c>
      <c r="O26" s="45"/>
      <c r="P26" s="43">
        <v>46</v>
      </c>
      <c r="Q26" s="45"/>
      <c r="R26" s="42" t="s">
        <v>49</v>
      </c>
    </row>
    <row r="27" spans="1:18" ht="15" x14ac:dyDescent="0.2">
      <c r="A27" s="119">
        <v>5</v>
      </c>
      <c r="B27" s="120"/>
      <c r="C27" s="208"/>
      <c r="D27" s="173"/>
      <c r="E27" s="123">
        <f>C27/A12</f>
        <v>0</v>
      </c>
      <c r="F27" s="124"/>
      <c r="G27" s="239">
        <f>E27*F27/J47</f>
        <v>0</v>
      </c>
      <c r="H27" s="182"/>
      <c r="I27" s="168"/>
      <c r="J27" s="123">
        <f>G27*H27</f>
        <v>0</v>
      </c>
      <c r="M27" s="28" t="s">
        <v>38</v>
      </c>
      <c r="N27" s="43" t="s">
        <v>111</v>
      </c>
      <c r="O27" s="45"/>
      <c r="P27" s="43"/>
      <c r="Q27" s="45"/>
      <c r="R27" s="43" t="s">
        <v>54</v>
      </c>
    </row>
    <row r="28" spans="1:18" ht="15" x14ac:dyDescent="0.2">
      <c r="A28" s="119">
        <v>6</v>
      </c>
      <c r="B28" s="120"/>
      <c r="C28" s="176"/>
      <c r="D28" s="184"/>
      <c r="E28" s="123">
        <f>C28/A12</f>
        <v>0</v>
      </c>
      <c r="F28" s="124"/>
      <c r="G28" s="240">
        <f>E28*F28/J47</f>
        <v>0</v>
      </c>
      <c r="H28" s="186"/>
      <c r="I28" s="168"/>
      <c r="J28" s="123">
        <f t="shared" ref="J28:J29" si="1">G28*H28</f>
        <v>0</v>
      </c>
      <c r="M28" s="28"/>
      <c r="N28" s="43"/>
      <c r="O28" s="45"/>
      <c r="P28" s="43"/>
      <c r="Q28" s="45"/>
      <c r="R28" s="43"/>
    </row>
    <row r="29" spans="1:18" ht="15" x14ac:dyDescent="0.2">
      <c r="A29" s="119">
        <v>7</v>
      </c>
      <c r="B29" s="120"/>
      <c r="C29" s="176"/>
      <c r="D29" s="184"/>
      <c r="E29" s="123">
        <f>C29/A12</f>
        <v>0</v>
      </c>
      <c r="F29" s="124"/>
      <c r="G29" s="240">
        <f>E29*F29/J47</f>
        <v>0</v>
      </c>
      <c r="H29" s="186"/>
      <c r="I29" s="168"/>
      <c r="J29" s="123">
        <f t="shared" si="1"/>
        <v>0</v>
      </c>
      <c r="M29" s="28"/>
      <c r="N29" s="43"/>
      <c r="O29" s="45"/>
      <c r="P29" s="43"/>
      <c r="Q29" s="45"/>
      <c r="R29" s="43"/>
    </row>
    <row r="30" spans="1:18" ht="15.75" customHeight="1" x14ac:dyDescent="0.25">
      <c r="A30" s="119"/>
      <c r="B30" s="299"/>
      <c r="C30" s="300"/>
      <c r="D30" s="301"/>
      <c r="E30" s="301"/>
      <c r="F30" s="301"/>
      <c r="G30" s="301"/>
      <c r="H30" s="301"/>
      <c r="I30" s="302"/>
      <c r="J30" s="125">
        <f>SUM(J23:J29)</f>
        <v>61.069600000000001</v>
      </c>
      <c r="M30" s="26"/>
      <c r="N30" s="43"/>
      <c r="O30" s="43"/>
      <c r="P30" s="43"/>
      <c r="Q30" s="43"/>
      <c r="R30" s="43"/>
    </row>
    <row r="31" spans="1:18" ht="15.75" x14ac:dyDescent="0.25">
      <c r="A31" s="296" t="s">
        <v>41</v>
      </c>
      <c r="B31" s="296"/>
      <c r="C31" s="297"/>
      <c r="D31" s="296"/>
      <c r="E31" s="296"/>
      <c r="F31" s="296"/>
      <c r="G31" s="296"/>
      <c r="H31" s="298"/>
      <c r="I31" s="296"/>
      <c r="J31" s="296"/>
      <c r="M31" s="28" t="s">
        <v>108</v>
      </c>
      <c r="N31" s="42" t="s">
        <v>112</v>
      </c>
      <c r="O31" s="45"/>
      <c r="P31" s="43">
        <v>46</v>
      </c>
      <c r="Q31" s="45"/>
      <c r="R31" s="42" t="s">
        <v>44</v>
      </c>
    </row>
    <row r="32" spans="1:18" ht="15" x14ac:dyDescent="0.2">
      <c r="A32" s="119">
        <v>1</v>
      </c>
      <c r="B32" s="238" t="s">
        <v>113</v>
      </c>
      <c r="C32" s="175">
        <v>2125</v>
      </c>
      <c r="D32" s="173" t="s">
        <v>183</v>
      </c>
      <c r="E32" s="123">
        <f>C32/A12</f>
        <v>85</v>
      </c>
      <c r="F32" s="124">
        <v>46</v>
      </c>
      <c r="G32" s="239">
        <f>E32*F32/J47</f>
        <v>3.91</v>
      </c>
      <c r="H32" s="181">
        <v>120</v>
      </c>
      <c r="I32" s="168" t="s">
        <v>180</v>
      </c>
      <c r="J32" s="123">
        <f>G32*H32</f>
        <v>469.20000000000005</v>
      </c>
      <c r="M32" s="28" t="s">
        <v>113</v>
      </c>
      <c r="N32" s="42">
        <v>2125</v>
      </c>
      <c r="O32" s="45"/>
      <c r="P32" s="43">
        <v>46</v>
      </c>
      <c r="Q32" s="45"/>
      <c r="R32" s="43" t="s">
        <v>115</v>
      </c>
    </row>
    <row r="33" spans="1:18" ht="15" x14ac:dyDescent="0.2">
      <c r="A33" s="119">
        <v>2</v>
      </c>
      <c r="B33" s="238" t="s">
        <v>108</v>
      </c>
      <c r="C33" s="175">
        <v>7</v>
      </c>
      <c r="D33" s="173" t="s">
        <v>171</v>
      </c>
      <c r="E33" s="123">
        <f>C33/A12</f>
        <v>0.28000000000000003</v>
      </c>
      <c r="F33" s="124">
        <v>46</v>
      </c>
      <c r="G33" s="239">
        <f>E33*F33</f>
        <v>12.88</v>
      </c>
      <c r="H33" s="182">
        <v>4</v>
      </c>
      <c r="I33" s="168" t="s">
        <v>184</v>
      </c>
      <c r="J33" s="123">
        <f>G33*H33</f>
        <v>51.52</v>
      </c>
      <c r="M33" s="26"/>
      <c r="N33" s="43"/>
      <c r="O33" s="43"/>
      <c r="P33" s="43"/>
      <c r="Q33" s="43"/>
      <c r="R33" s="43"/>
    </row>
    <row r="34" spans="1:18" ht="15" x14ac:dyDescent="0.2">
      <c r="A34" s="119"/>
      <c r="B34" s="219"/>
      <c r="C34" s="216"/>
      <c r="D34" s="173"/>
      <c r="E34" s="123">
        <f>C34/A12</f>
        <v>0</v>
      </c>
      <c r="F34" s="124"/>
      <c r="G34" s="239">
        <f>E34*F34/J47</f>
        <v>0</v>
      </c>
      <c r="H34" s="138"/>
      <c r="I34" s="168"/>
      <c r="J34" s="123">
        <f>G34*H34</f>
        <v>0</v>
      </c>
    </row>
    <row r="35" spans="1:18" ht="15.75" x14ac:dyDescent="0.25">
      <c r="A35" s="119"/>
      <c r="B35" s="259"/>
      <c r="C35" s="260"/>
      <c r="D35" s="261"/>
      <c r="E35" s="261"/>
      <c r="F35" s="261"/>
      <c r="G35" s="261"/>
      <c r="H35" s="261"/>
      <c r="I35" s="262"/>
      <c r="J35" s="125">
        <f>SUM(J32:J34)</f>
        <v>520.72</v>
      </c>
    </row>
    <row r="36" spans="1:18" ht="15.75" x14ac:dyDescent="0.25">
      <c r="A36" s="119"/>
      <c r="B36" s="263" t="s">
        <v>168</v>
      </c>
      <c r="C36" s="264"/>
      <c r="D36" s="264"/>
      <c r="E36" s="264"/>
      <c r="F36" s="264"/>
      <c r="G36" s="264"/>
      <c r="H36" s="264"/>
      <c r="I36" s="265"/>
      <c r="J36" s="125">
        <f>SUM(J35,J30,J21)</f>
        <v>649.50160000000005</v>
      </c>
    </row>
    <row r="37" spans="1:18" ht="15.75" x14ac:dyDescent="0.25">
      <c r="A37" s="73"/>
      <c r="B37" s="171" t="s">
        <v>178</v>
      </c>
      <c r="C37" s="171"/>
      <c r="D37" s="171"/>
      <c r="E37" s="171"/>
      <c r="F37" s="266" t="s">
        <v>199</v>
      </c>
      <c r="G37" s="267"/>
      <c r="H37" s="268">
        <f>J36/F14</f>
        <v>14.119600000000002</v>
      </c>
      <c r="I37" s="268"/>
      <c r="J37" s="218"/>
    </row>
    <row r="38" spans="1:18" ht="15.75" x14ac:dyDescent="0.25">
      <c r="A38" s="225" t="s">
        <v>137</v>
      </c>
      <c r="B38" s="129"/>
      <c r="C38" s="110"/>
      <c r="D38" s="110"/>
      <c r="E38" s="110"/>
      <c r="F38" s="110"/>
      <c r="G38" s="110"/>
      <c r="H38" s="127"/>
      <c r="I38" s="127"/>
      <c r="J38" s="110"/>
    </row>
    <row r="39" spans="1:18" ht="15" x14ac:dyDescent="0.2">
      <c r="A39" s="110"/>
      <c r="B39" s="110"/>
      <c r="C39" s="110"/>
      <c r="D39" s="110"/>
      <c r="E39" s="110"/>
      <c r="F39" s="110"/>
      <c r="G39" s="110"/>
      <c r="H39" s="127"/>
      <c r="I39" s="127"/>
      <c r="J39" s="110"/>
    </row>
    <row r="40" spans="1:18" ht="15.75" x14ac:dyDescent="0.25">
      <c r="A40" s="269"/>
      <c r="B40" s="269"/>
      <c r="C40" s="73"/>
      <c r="D40" s="73"/>
      <c r="E40" s="73"/>
      <c r="F40" s="73"/>
      <c r="G40" s="305" t="s">
        <v>16</v>
      </c>
      <c r="H40" s="305"/>
      <c r="I40" s="220"/>
      <c r="J40" s="73"/>
    </row>
    <row r="41" spans="1:18" ht="15" x14ac:dyDescent="0.2">
      <c r="A41" s="303" t="s">
        <v>138</v>
      </c>
      <c r="B41" s="303"/>
      <c r="C41" s="73"/>
      <c r="D41" s="73"/>
      <c r="E41" s="73"/>
      <c r="F41" s="73"/>
      <c r="G41" s="73"/>
      <c r="H41" s="128"/>
      <c r="I41" s="128"/>
      <c r="J41" s="73"/>
    </row>
    <row r="42" spans="1:18" ht="15" x14ac:dyDescent="0.2">
      <c r="A42" s="73"/>
      <c r="B42" s="73"/>
      <c r="C42" s="73"/>
      <c r="D42" s="73"/>
      <c r="E42" s="73"/>
      <c r="F42" s="73"/>
      <c r="G42" s="73"/>
      <c r="H42" s="128"/>
      <c r="I42" s="128"/>
      <c r="J42" s="73"/>
    </row>
    <row r="43" spans="1:18" ht="15.75" x14ac:dyDescent="0.25">
      <c r="A43" s="269"/>
      <c r="B43" s="269"/>
      <c r="C43" s="73"/>
      <c r="D43" s="73"/>
      <c r="E43" s="73"/>
      <c r="F43" s="73"/>
      <c r="G43" s="306"/>
      <c r="H43" s="306"/>
      <c r="I43" s="306"/>
      <c r="J43" s="306"/>
    </row>
    <row r="44" spans="1:18" ht="15" x14ac:dyDescent="0.2">
      <c r="A44" s="303" t="s">
        <v>139</v>
      </c>
      <c r="B44" s="303"/>
      <c r="C44" s="73"/>
      <c r="D44" s="73"/>
      <c r="E44" s="73"/>
      <c r="F44" s="73"/>
      <c r="G44" s="303" t="s">
        <v>130</v>
      </c>
      <c r="H44" s="303"/>
      <c r="I44" s="303"/>
      <c r="J44" s="303"/>
    </row>
    <row r="45" spans="1:18" ht="15" x14ac:dyDescent="0.2">
      <c r="A45" s="73"/>
      <c r="B45" s="73"/>
      <c r="C45" s="73"/>
      <c r="D45" s="73"/>
      <c r="E45" s="73"/>
      <c r="F45" s="73"/>
      <c r="G45" s="73"/>
      <c r="H45" s="128"/>
      <c r="I45" s="128"/>
      <c r="J45" s="73"/>
    </row>
    <row r="46" spans="1:18" ht="15.75" x14ac:dyDescent="0.25">
      <c r="A46" s="269"/>
      <c r="B46" s="269"/>
      <c r="C46" s="73"/>
      <c r="D46" s="73"/>
      <c r="E46" s="73"/>
      <c r="F46" s="73"/>
      <c r="G46" s="73"/>
      <c r="H46" s="128"/>
      <c r="I46" s="128"/>
      <c r="J46" s="73"/>
    </row>
    <row r="47" spans="1:18" ht="15" x14ac:dyDescent="0.2">
      <c r="A47" s="303" t="s">
        <v>139</v>
      </c>
      <c r="B47" s="303"/>
      <c r="C47" s="73"/>
      <c r="D47" s="73"/>
      <c r="E47" s="73"/>
      <c r="F47" s="304" t="s">
        <v>193</v>
      </c>
      <c r="G47" s="304"/>
      <c r="H47" s="304"/>
      <c r="I47" s="304"/>
      <c r="J47" s="179">
        <v>1000</v>
      </c>
    </row>
    <row r="48" spans="1:18" x14ac:dyDescent="0.2">
      <c r="A48" s="3"/>
      <c r="B48" s="57"/>
      <c r="C48" s="57"/>
      <c r="D48" s="3"/>
      <c r="E48" s="3"/>
      <c r="F48" s="3"/>
      <c r="G48" s="3"/>
      <c r="H48" s="3"/>
      <c r="I48" s="230"/>
      <c r="J48" s="230"/>
    </row>
    <row r="49" spans="1:10" x14ac:dyDescent="0.2">
      <c r="A49" s="3"/>
      <c r="B49" s="56"/>
      <c r="C49" s="57"/>
      <c r="D49" s="3"/>
      <c r="E49" s="3"/>
      <c r="F49" s="3"/>
      <c r="G49" s="3"/>
      <c r="H49" s="3"/>
      <c r="I49" s="230"/>
      <c r="J49" s="230"/>
    </row>
    <row r="50" spans="1:10" x14ac:dyDescent="0.2">
      <c r="A50" s="3"/>
      <c r="B50" s="3"/>
      <c r="C50" s="3"/>
      <c r="D50" s="3"/>
      <c r="E50" s="3"/>
      <c r="F50" s="3"/>
      <c r="G50" s="3"/>
      <c r="H50" s="3"/>
    </row>
    <row r="51" spans="1:10" x14ac:dyDescent="0.2">
      <c r="A51" s="3"/>
      <c r="B51" s="3"/>
      <c r="C51" s="3"/>
      <c r="D51" s="3"/>
      <c r="E51" s="3"/>
      <c r="F51" s="3"/>
      <c r="G51" s="3"/>
      <c r="H51" s="3"/>
    </row>
    <row r="52" spans="1:10" x14ac:dyDescent="0.2">
      <c r="A52" s="3"/>
      <c r="B52" s="3"/>
      <c r="C52" s="3"/>
      <c r="D52" s="3"/>
      <c r="E52" s="3"/>
      <c r="F52" s="3"/>
      <c r="G52" s="3"/>
      <c r="H52" s="3"/>
    </row>
    <row r="53" spans="1:10" x14ac:dyDescent="0.2">
      <c r="A53" s="3"/>
      <c r="B53" s="3"/>
      <c r="C53" s="3"/>
      <c r="D53" s="3"/>
      <c r="E53" s="3"/>
      <c r="F53" s="3"/>
      <c r="G53" s="3"/>
      <c r="H53" s="3"/>
    </row>
    <row r="54" spans="1:10" x14ac:dyDescent="0.2">
      <c r="A54" s="3"/>
      <c r="B54" s="3"/>
      <c r="C54" s="3"/>
      <c r="D54" s="3"/>
      <c r="E54" s="3"/>
      <c r="F54" s="3"/>
      <c r="G54" s="3"/>
      <c r="H54" s="3"/>
    </row>
    <row r="55" spans="1:10" x14ac:dyDescent="0.2">
      <c r="A55" s="3"/>
      <c r="B55" s="3"/>
      <c r="C55" s="3"/>
      <c r="D55" s="3"/>
      <c r="E55" s="3"/>
      <c r="F55" s="3"/>
      <c r="G55" s="3"/>
      <c r="H55" s="3"/>
    </row>
    <row r="56" spans="1:10" x14ac:dyDescent="0.2">
      <c r="A56" s="3"/>
      <c r="B56" s="3"/>
      <c r="C56" s="3"/>
      <c r="D56" s="3"/>
      <c r="E56" s="3"/>
      <c r="F56" s="3"/>
      <c r="G56" s="3"/>
      <c r="H56" s="3"/>
    </row>
    <row r="57" spans="1:10" x14ac:dyDescent="0.2">
      <c r="A57" s="3"/>
      <c r="B57" s="3"/>
      <c r="C57" s="3"/>
      <c r="D57" s="3"/>
      <c r="E57" s="3"/>
      <c r="F57" s="3"/>
      <c r="G57" s="3"/>
      <c r="H57" s="3"/>
    </row>
    <row r="58" spans="1:10" ht="15" x14ac:dyDescent="0.25">
      <c r="A58" s="230"/>
      <c r="B58" s="230"/>
      <c r="C58" s="230"/>
      <c r="D58" s="230"/>
      <c r="E58" s="230"/>
      <c r="F58" s="53"/>
      <c r="G58" s="17"/>
      <c r="H58" s="3"/>
    </row>
    <row r="59" spans="1:10" ht="15" x14ac:dyDescent="0.25">
      <c r="A59" s="230"/>
      <c r="B59" s="230"/>
      <c r="C59" s="230"/>
      <c r="D59" s="230"/>
      <c r="E59" s="230"/>
      <c r="F59" s="53"/>
      <c r="G59" s="17"/>
      <c r="H59" s="3"/>
    </row>
    <row r="60" spans="1:10" x14ac:dyDescent="0.2">
      <c r="A60" s="230"/>
      <c r="B60" s="230"/>
      <c r="C60" s="230"/>
      <c r="D60" s="230"/>
      <c r="E60" s="230"/>
      <c r="F60" s="230"/>
      <c r="G60" s="230"/>
      <c r="H60" s="230"/>
    </row>
    <row r="61" spans="1:10" x14ac:dyDescent="0.2">
      <c r="A61" s="3" t="s">
        <v>21</v>
      </c>
      <c r="B61" s="230"/>
      <c r="C61" s="230"/>
      <c r="D61" s="230"/>
      <c r="E61" s="230"/>
      <c r="F61" s="230"/>
      <c r="G61" s="230"/>
      <c r="H61" s="230"/>
    </row>
    <row r="62" spans="1:10" x14ac:dyDescent="0.2">
      <c r="A62" s="3" t="s">
        <v>22</v>
      </c>
      <c r="B62" s="231"/>
      <c r="C62" s="231"/>
      <c r="D62" s="231"/>
      <c r="E62" s="231"/>
      <c r="F62" s="231"/>
      <c r="G62" s="231"/>
      <c r="H62" s="230"/>
    </row>
    <row r="63" spans="1:10" x14ac:dyDescent="0.2">
      <c r="A63" s="3" t="s">
        <v>23</v>
      </c>
      <c r="B63" s="230"/>
      <c r="C63" s="230"/>
      <c r="D63" s="230"/>
      <c r="E63" s="230"/>
      <c r="F63" s="230"/>
      <c r="G63" s="230"/>
      <c r="H63" s="230"/>
    </row>
    <row r="64" spans="1:10" ht="15.75" x14ac:dyDescent="0.25">
      <c r="A64" s="221" t="s">
        <v>76</v>
      </c>
      <c r="B64" s="223"/>
      <c r="C64" s="223"/>
      <c r="D64" s="223"/>
      <c r="E64" s="223"/>
      <c r="F64" s="223"/>
      <c r="G64" s="223"/>
      <c r="H64" s="230"/>
    </row>
    <row r="65" spans="1:8" x14ac:dyDescent="0.2">
      <c r="A65" s="44" t="s">
        <v>42</v>
      </c>
      <c r="B65" s="232" t="s">
        <v>103</v>
      </c>
      <c r="C65" s="230"/>
      <c r="D65" s="230"/>
      <c r="E65" s="230"/>
      <c r="F65" s="230"/>
      <c r="G65" s="230"/>
      <c r="H65" s="230"/>
    </row>
    <row r="66" spans="1:8" x14ac:dyDescent="0.2">
      <c r="A66" s="20"/>
      <c r="B66" s="247" t="s">
        <v>0</v>
      </c>
      <c r="C66" s="249" t="s">
        <v>116</v>
      </c>
      <c r="D66" s="251" t="s">
        <v>6</v>
      </c>
      <c r="E66" s="251" t="s">
        <v>7</v>
      </c>
      <c r="F66" s="251" t="s">
        <v>8</v>
      </c>
      <c r="G66" s="253" t="s">
        <v>124</v>
      </c>
      <c r="H66" s="270" t="s">
        <v>126</v>
      </c>
    </row>
    <row r="67" spans="1:8" x14ac:dyDescent="0.2">
      <c r="A67" s="21"/>
      <c r="B67" s="248"/>
      <c r="C67" s="250"/>
      <c r="D67" s="252"/>
      <c r="E67" s="252"/>
      <c r="F67" s="252"/>
      <c r="G67" s="254"/>
      <c r="H67" s="271"/>
    </row>
    <row r="68" spans="1:8" ht="25.5" x14ac:dyDescent="0.2">
      <c r="A68" s="21"/>
      <c r="B68" s="22" t="s">
        <v>2</v>
      </c>
      <c r="C68" s="18" t="s">
        <v>3</v>
      </c>
      <c r="D68" s="7" t="s">
        <v>5</v>
      </c>
      <c r="E68" s="7" t="s">
        <v>4</v>
      </c>
      <c r="F68" s="7" t="s">
        <v>13</v>
      </c>
      <c r="G68" s="7" t="s">
        <v>11</v>
      </c>
      <c r="H68" s="8" t="s">
        <v>12</v>
      </c>
    </row>
    <row r="69" spans="1:8" ht="120" x14ac:dyDescent="0.2">
      <c r="A69" s="23"/>
      <c r="B69" s="24"/>
      <c r="C69" s="19" t="s">
        <v>17</v>
      </c>
      <c r="D69" s="11" t="s">
        <v>9</v>
      </c>
      <c r="E69" s="10"/>
      <c r="F69" s="11" t="s">
        <v>10</v>
      </c>
      <c r="G69" s="12"/>
      <c r="H69" s="13" t="s">
        <v>14</v>
      </c>
    </row>
    <row r="70" spans="1:8" x14ac:dyDescent="0.2">
      <c r="A70" s="35" t="s">
        <v>39</v>
      </c>
      <c r="B70" s="31"/>
      <c r="C70" s="31"/>
      <c r="D70" s="32"/>
      <c r="E70" s="31"/>
      <c r="F70" s="32"/>
      <c r="G70" s="33"/>
      <c r="H70" s="32"/>
    </row>
    <row r="71" spans="1:8" x14ac:dyDescent="0.2">
      <c r="A71" s="2">
        <v>1</v>
      </c>
      <c r="B71" s="28" t="s">
        <v>104</v>
      </c>
      <c r="C71" s="42" t="s">
        <v>75</v>
      </c>
      <c r="D71" s="45"/>
      <c r="E71" s="43">
        <v>46</v>
      </c>
      <c r="F71" s="45"/>
      <c r="G71" s="42" t="s">
        <v>48</v>
      </c>
      <c r="H71" s="46"/>
    </row>
    <row r="72" spans="1:8" x14ac:dyDescent="0.2">
      <c r="A72" s="2">
        <v>2</v>
      </c>
      <c r="B72" s="28" t="s">
        <v>84</v>
      </c>
      <c r="C72" s="42" t="s">
        <v>109</v>
      </c>
      <c r="D72" s="45"/>
      <c r="E72" s="43">
        <v>46</v>
      </c>
      <c r="F72" s="45"/>
      <c r="G72" s="42" t="s">
        <v>48</v>
      </c>
      <c r="H72" s="46"/>
    </row>
    <row r="73" spans="1:8" x14ac:dyDescent="0.2">
      <c r="A73" s="2">
        <v>3</v>
      </c>
      <c r="B73" s="28" t="s">
        <v>105</v>
      </c>
      <c r="C73" s="42" t="s">
        <v>109</v>
      </c>
      <c r="D73" s="45"/>
      <c r="E73" s="43">
        <v>46</v>
      </c>
      <c r="F73" s="45"/>
      <c r="G73" s="42" t="s">
        <v>114</v>
      </c>
      <c r="H73" s="46"/>
    </row>
    <row r="74" spans="1:8" x14ac:dyDescent="0.2">
      <c r="A74" s="2">
        <v>4</v>
      </c>
      <c r="B74" s="28"/>
      <c r="C74" s="42"/>
      <c r="D74" s="45"/>
      <c r="E74" s="43">
        <v>46</v>
      </c>
      <c r="F74" s="45"/>
      <c r="G74" s="42"/>
      <c r="H74" s="46"/>
    </row>
    <row r="75" spans="1:8" x14ac:dyDescent="0.2">
      <c r="A75" s="2">
        <v>5</v>
      </c>
      <c r="B75" s="28"/>
      <c r="C75" s="42"/>
      <c r="D75" s="45"/>
      <c r="E75" s="43">
        <v>46</v>
      </c>
      <c r="F75" s="45"/>
      <c r="G75" s="42"/>
      <c r="H75" s="46"/>
    </row>
    <row r="76" spans="1:8" x14ac:dyDescent="0.2">
      <c r="A76" s="2">
        <v>6</v>
      </c>
      <c r="B76" s="28"/>
      <c r="C76" s="42"/>
      <c r="D76" s="45"/>
      <c r="E76" s="43"/>
      <c r="F76" s="45"/>
      <c r="G76" s="42"/>
      <c r="H76" s="46"/>
    </row>
    <row r="77" spans="1:8" x14ac:dyDescent="0.2">
      <c r="A77" s="2">
        <v>7</v>
      </c>
      <c r="B77" s="28"/>
      <c r="C77" s="42"/>
      <c r="D77" s="45"/>
      <c r="E77" s="43"/>
      <c r="F77" s="45"/>
      <c r="G77" s="42"/>
      <c r="H77" s="46"/>
    </row>
    <row r="78" spans="1:8" x14ac:dyDescent="0.2">
      <c r="A78" s="2">
        <v>8</v>
      </c>
      <c r="B78" s="28"/>
      <c r="C78" s="42"/>
      <c r="D78" s="45"/>
      <c r="E78" s="43"/>
      <c r="F78" s="45"/>
      <c r="G78" s="42"/>
      <c r="H78" s="46"/>
    </row>
    <row r="79" spans="1:8" x14ac:dyDescent="0.2">
      <c r="A79" s="2">
        <v>9</v>
      </c>
      <c r="B79" s="2"/>
      <c r="C79" s="43"/>
      <c r="D79" s="43"/>
      <c r="E79" s="43"/>
      <c r="F79" s="43"/>
      <c r="G79" s="43"/>
      <c r="H79" s="47"/>
    </row>
    <row r="80" spans="1:8" x14ac:dyDescent="0.2">
      <c r="A80" s="36" t="s">
        <v>40</v>
      </c>
      <c r="B80" s="28"/>
      <c r="C80" s="43"/>
      <c r="D80" s="45"/>
      <c r="E80" s="43"/>
      <c r="F80" s="45"/>
      <c r="G80" s="43"/>
      <c r="H80" s="46"/>
    </row>
    <row r="81" spans="1:8" x14ac:dyDescent="0.2">
      <c r="A81" s="2">
        <v>1</v>
      </c>
      <c r="B81" s="28" t="s">
        <v>106</v>
      </c>
      <c r="C81" s="42" t="s">
        <v>70</v>
      </c>
      <c r="D81" s="45"/>
      <c r="E81" s="43">
        <v>46</v>
      </c>
      <c r="F81" s="45"/>
      <c r="G81" s="42" t="s">
        <v>51</v>
      </c>
      <c r="H81" s="46"/>
    </row>
    <row r="82" spans="1:8" x14ac:dyDescent="0.2">
      <c r="A82" s="2">
        <v>2</v>
      </c>
      <c r="B82" s="28" t="s">
        <v>30</v>
      </c>
      <c r="C82" s="42" t="s">
        <v>72</v>
      </c>
      <c r="D82" s="45"/>
      <c r="E82" s="43">
        <v>46</v>
      </c>
      <c r="F82" s="45"/>
      <c r="G82" s="42" t="s">
        <v>52</v>
      </c>
      <c r="H82" s="46"/>
    </row>
    <row r="83" spans="1:8" x14ac:dyDescent="0.2">
      <c r="A83" s="2">
        <v>3</v>
      </c>
      <c r="B83" s="28" t="s">
        <v>107</v>
      </c>
      <c r="C83" s="42" t="s">
        <v>110</v>
      </c>
      <c r="D83" s="45"/>
      <c r="E83" s="43">
        <v>46</v>
      </c>
      <c r="F83" s="45"/>
      <c r="G83" s="42" t="s">
        <v>49</v>
      </c>
      <c r="H83" s="46"/>
    </row>
    <row r="84" spans="1:8" x14ac:dyDescent="0.2">
      <c r="A84" s="2">
        <v>4</v>
      </c>
      <c r="B84" s="28" t="s">
        <v>38</v>
      </c>
      <c r="C84" s="43" t="s">
        <v>111</v>
      </c>
      <c r="D84" s="45"/>
      <c r="E84" s="43"/>
      <c r="F84" s="45"/>
      <c r="G84" s="43" t="s">
        <v>54</v>
      </c>
      <c r="H84" s="46"/>
    </row>
    <row r="85" spans="1:8" x14ac:dyDescent="0.2">
      <c r="A85" s="2">
        <v>5</v>
      </c>
      <c r="B85" s="28"/>
      <c r="C85" s="43"/>
      <c r="D85" s="45"/>
      <c r="E85" s="43"/>
      <c r="F85" s="45"/>
      <c r="G85" s="43"/>
      <c r="H85" s="46"/>
    </row>
    <row r="86" spans="1:8" x14ac:dyDescent="0.2">
      <c r="A86" s="2"/>
      <c r="B86" s="28"/>
      <c r="C86" s="43"/>
      <c r="D86" s="45"/>
      <c r="E86" s="43"/>
      <c r="F86" s="45"/>
      <c r="G86" s="43"/>
      <c r="H86" s="47"/>
    </row>
    <row r="87" spans="1:8" x14ac:dyDescent="0.2">
      <c r="A87" s="36" t="s">
        <v>41</v>
      </c>
      <c r="B87" s="26"/>
      <c r="C87" s="43"/>
      <c r="D87" s="43"/>
      <c r="E87" s="43"/>
      <c r="F87" s="43"/>
      <c r="G87" s="43"/>
      <c r="H87" s="46"/>
    </row>
    <row r="88" spans="1:8" x14ac:dyDescent="0.2">
      <c r="A88" s="2">
        <v>1</v>
      </c>
      <c r="B88" s="28" t="s">
        <v>108</v>
      </c>
      <c r="C88" s="42" t="s">
        <v>112</v>
      </c>
      <c r="D88" s="45"/>
      <c r="E88" s="43">
        <v>46</v>
      </c>
      <c r="F88" s="45"/>
      <c r="G88" s="42" t="s">
        <v>44</v>
      </c>
      <c r="H88" s="46"/>
    </row>
    <row r="89" spans="1:8" x14ac:dyDescent="0.2">
      <c r="A89" s="2">
        <v>2</v>
      </c>
      <c r="B89" s="28" t="s">
        <v>113</v>
      </c>
      <c r="C89" s="42">
        <v>2125</v>
      </c>
      <c r="D89" s="45"/>
      <c r="E89" s="43">
        <v>46</v>
      </c>
      <c r="F89" s="45"/>
      <c r="G89" s="43" t="s">
        <v>115</v>
      </c>
      <c r="H89" s="46"/>
    </row>
    <row r="90" spans="1:8" x14ac:dyDescent="0.2">
      <c r="A90" s="2">
        <v>3</v>
      </c>
      <c r="B90" s="26"/>
      <c r="C90" s="43"/>
      <c r="D90" s="43"/>
      <c r="E90" s="43"/>
      <c r="F90" s="43"/>
      <c r="G90" s="43"/>
      <c r="H90" s="43"/>
    </row>
    <row r="91" spans="1:8" x14ac:dyDescent="0.2">
      <c r="A91" s="2">
        <v>4</v>
      </c>
      <c r="B91" s="26"/>
      <c r="C91" s="43"/>
      <c r="D91" s="43"/>
      <c r="E91" s="43"/>
      <c r="F91" s="43"/>
      <c r="G91" s="43"/>
      <c r="H91" s="43"/>
    </row>
    <row r="92" spans="1:8" x14ac:dyDescent="0.2">
      <c r="A92" s="2">
        <v>5</v>
      </c>
      <c r="B92" s="26"/>
      <c r="C92" s="43"/>
      <c r="D92" s="43"/>
      <c r="E92" s="43"/>
      <c r="F92" s="43"/>
      <c r="G92" s="43"/>
      <c r="H92" s="43"/>
    </row>
    <row r="93" spans="1:8" x14ac:dyDescent="0.2">
      <c r="A93" s="230"/>
      <c r="B93" s="230"/>
      <c r="C93" s="215"/>
      <c r="D93" s="215"/>
      <c r="E93" s="215"/>
      <c r="F93" s="215"/>
      <c r="G93" s="215"/>
      <c r="H93" s="49">
        <f>SUM(H88:H92)</f>
        <v>0</v>
      </c>
    </row>
    <row r="94" spans="1:8" x14ac:dyDescent="0.2">
      <c r="A94" s="230"/>
      <c r="B94" s="230"/>
      <c r="C94" s="215"/>
      <c r="D94" s="215"/>
      <c r="E94" s="215"/>
      <c r="F94" s="215"/>
      <c r="G94" s="228" t="s">
        <v>45</v>
      </c>
      <c r="H94" s="49">
        <f>H93+H86+H79</f>
        <v>0</v>
      </c>
    </row>
    <row r="95" spans="1:8" x14ac:dyDescent="0.2">
      <c r="A95" s="230"/>
      <c r="B95" s="230" t="s">
        <v>15</v>
      </c>
      <c r="C95" s="230"/>
      <c r="D95" s="230"/>
      <c r="E95" s="230"/>
      <c r="F95" s="230"/>
      <c r="G95" s="230"/>
      <c r="H95" s="230"/>
    </row>
    <row r="96" spans="1:8" x14ac:dyDescent="0.2">
      <c r="A96" s="230"/>
      <c r="B96" s="230"/>
      <c r="C96" s="230"/>
      <c r="D96" s="230"/>
      <c r="E96" s="230"/>
      <c r="F96" s="230"/>
      <c r="G96" s="230"/>
      <c r="H96" s="230"/>
    </row>
    <row r="97" spans="1:8" x14ac:dyDescent="0.2">
      <c r="A97" s="230"/>
      <c r="B97" s="1"/>
      <c r="C97" s="230"/>
      <c r="D97" s="230"/>
      <c r="E97" s="230"/>
      <c r="F97" s="230"/>
      <c r="G97" s="230"/>
      <c r="H97" s="230"/>
    </row>
    <row r="98" spans="1:8" x14ac:dyDescent="0.2">
      <c r="A98" s="230"/>
      <c r="B98" s="230"/>
      <c r="C98" s="230"/>
      <c r="D98" s="230"/>
      <c r="E98" s="230"/>
      <c r="F98" s="230"/>
      <c r="G98" s="230"/>
      <c r="H98" s="230"/>
    </row>
    <row r="99" spans="1:8" x14ac:dyDescent="0.2">
      <c r="A99" s="230"/>
      <c r="B99" s="230"/>
      <c r="C99" s="230"/>
      <c r="D99" s="230"/>
      <c r="E99" s="230"/>
      <c r="F99" s="230" t="s">
        <v>16</v>
      </c>
      <c r="G99" s="230"/>
      <c r="H99" s="230"/>
    </row>
    <row r="100" spans="1:8" x14ac:dyDescent="0.2">
      <c r="A100" s="230"/>
      <c r="B100" s="230"/>
      <c r="C100" s="230"/>
      <c r="D100" s="230"/>
      <c r="E100" s="230"/>
      <c r="F100" s="230"/>
      <c r="G100" s="230"/>
      <c r="H100" s="230"/>
    </row>
    <row r="101" spans="1:8" x14ac:dyDescent="0.2">
      <c r="A101" s="230"/>
      <c r="B101" s="230"/>
      <c r="C101" s="230"/>
      <c r="D101" s="230"/>
      <c r="E101" s="230"/>
      <c r="F101" s="1"/>
      <c r="G101" s="1"/>
      <c r="H101" s="1"/>
    </row>
    <row r="102" spans="1:8" x14ac:dyDescent="0.2">
      <c r="A102" s="230"/>
      <c r="B102" s="230"/>
      <c r="C102" s="230"/>
      <c r="D102" s="230"/>
      <c r="E102" s="230"/>
      <c r="F102" s="230"/>
      <c r="G102" s="230"/>
      <c r="H102" s="230"/>
    </row>
    <row r="103" spans="1:8" x14ac:dyDescent="0.2">
      <c r="A103" s="230"/>
      <c r="B103" s="230"/>
      <c r="C103" s="230"/>
      <c r="D103" s="230"/>
      <c r="E103" s="230"/>
      <c r="F103" s="230"/>
      <c r="G103" s="230"/>
      <c r="H103" s="230"/>
    </row>
    <row r="104" spans="1:8" x14ac:dyDescent="0.2">
      <c r="A104" s="230"/>
      <c r="B104" s="230"/>
      <c r="C104" s="230"/>
      <c r="D104" s="230"/>
      <c r="E104" s="230"/>
      <c r="F104" s="230"/>
      <c r="G104" s="230"/>
      <c r="H104" s="230"/>
    </row>
    <row r="105" spans="1:8" x14ac:dyDescent="0.2">
      <c r="A105" s="230"/>
      <c r="B105" s="230"/>
      <c r="C105" s="230"/>
      <c r="D105" s="230"/>
      <c r="E105" s="230"/>
      <c r="F105" s="230"/>
      <c r="G105" s="230"/>
      <c r="H105" s="230"/>
    </row>
    <row r="106" spans="1:8" x14ac:dyDescent="0.2">
      <c r="A106" s="230"/>
      <c r="B106" s="230"/>
      <c r="C106" s="230"/>
      <c r="D106" s="230"/>
      <c r="E106" s="230"/>
      <c r="F106" s="230"/>
      <c r="G106" s="230"/>
      <c r="H106" s="230"/>
    </row>
    <row r="107" spans="1:8" x14ac:dyDescent="0.2">
      <c r="A107" s="230"/>
      <c r="B107" s="230"/>
      <c r="C107" s="230"/>
      <c r="D107" s="230"/>
      <c r="E107" s="230"/>
      <c r="F107" s="230"/>
      <c r="G107" s="230"/>
      <c r="H107" s="230"/>
    </row>
    <row r="108" spans="1:8" x14ac:dyDescent="0.2">
      <c r="A108" s="230"/>
      <c r="B108" s="230"/>
      <c r="C108" s="230"/>
      <c r="D108" s="230"/>
      <c r="E108" s="230"/>
      <c r="F108" s="230"/>
      <c r="G108" s="230"/>
      <c r="H108" s="230"/>
    </row>
    <row r="109" spans="1:8" x14ac:dyDescent="0.2">
      <c r="A109" s="230"/>
      <c r="B109" s="230"/>
      <c r="C109" s="230"/>
      <c r="D109" s="230"/>
      <c r="E109" s="230"/>
      <c r="F109" s="230"/>
      <c r="G109" s="230"/>
      <c r="H109" s="230"/>
    </row>
    <row r="110" spans="1:8" x14ac:dyDescent="0.2">
      <c r="A110" s="230"/>
      <c r="B110" s="230"/>
      <c r="C110" s="230"/>
      <c r="D110" s="230"/>
      <c r="E110" s="230"/>
      <c r="F110" s="230"/>
      <c r="G110" s="230"/>
      <c r="H110" s="230"/>
    </row>
    <row r="111" spans="1:8" x14ac:dyDescent="0.2">
      <c r="A111" s="230"/>
      <c r="B111" s="230"/>
      <c r="C111" s="230"/>
      <c r="D111" s="230"/>
      <c r="E111" s="230"/>
      <c r="F111" s="230"/>
      <c r="G111" s="230"/>
      <c r="H111" s="230"/>
    </row>
    <row r="112" spans="1:8" x14ac:dyDescent="0.2">
      <c r="A112" s="230"/>
      <c r="B112" s="230"/>
      <c r="C112" s="230"/>
      <c r="D112" s="230"/>
      <c r="E112" s="230"/>
      <c r="F112" s="230"/>
      <c r="G112" s="230"/>
      <c r="H112" s="230"/>
    </row>
    <row r="113" spans="1:8" x14ac:dyDescent="0.2">
      <c r="A113" s="230"/>
      <c r="B113" s="230"/>
      <c r="C113" s="230"/>
      <c r="D113" s="230"/>
      <c r="E113" s="230"/>
      <c r="F113" s="230"/>
      <c r="G113" s="230"/>
      <c r="H113" s="230"/>
    </row>
    <row r="114" spans="1:8" x14ac:dyDescent="0.2">
      <c r="A114" s="230"/>
      <c r="B114" s="230"/>
      <c r="C114" s="230"/>
      <c r="D114" s="230"/>
      <c r="E114" s="230"/>
      <c r="F114" s="230"/>
      <c r="G114" s="230"/>
      <c r="H114" s="230"/>
    </row>
  </sheetData>
  <mergeCells count="46">
    <mergeCell ref="A46:B46"/>
    <mergeCell ref="A47:B47"/>
    <mergeCell ref="F47:I47"/>
    <mergeCell ref="G40:H40"/>
    <mergeCell ref="A41:B41"/>
    <mergeCell ref="A43:B43"/>
    <mergeCell ref="G43:J43"/>
    <mergeCell ref="A44:B44"/>
    <mergeCell ref="G44:J44"/>
    <mergeCell ref="H13:I13"/>
    <mergeCell ref="B21:I21"/>
    <mergeCell ref="A22:J22"/>
    <mergeCell ref="B30:I30"/>
    <mergeCell ref="A31:J31"/>
    <mergeCell ref="H66:H67"/>
    <mergeCell ref="A2:J2"/>
    <mergeCell ref="A3:J3"/>
    <mergeCell ref="A4:C4"/>
    <mergeCell ref="A5:C5"/>
    <mergeCell ref="A6:E6"/>
    <mergeCell ref="A7:C7"/>
    <mergeCell ref="E7:J7"/>
    <mergeCell ref="A8:E8"/>
    <mergeCell ref="C9:D10"/>
    <mergeCell ref="H9:I10"/>
    <mergeCell ref="J9:J10"/>
    <mergeCell ref="C11:D11"/>
    <mergeCell ref="H11:I11"/>
    <mergeCell ref="C12:D12"/>
    <mergeCell ref="H12:I12"/>
    <mergeCell ref="B9:B10"/>
    <mergeCell ref="E9:E10"/>
    <mergeCell ref="F9:F10"/>
    <mergeCell ref="G9:G10"/>
    <mergeCell ref="B66:B67"/>
    <mergeCell ref="C66:C67"/>
    <mergeCell ref="D66:D67"/>
    <mergeCell ref="E66:E67"/>
    <mergeCell ref="F66:F67"/>
    <mergeCell ref="G66:G67"/>
    <mergeCell ref="A13:D13"/>
    <mergeCell ref="B35:I35"/>
    <mergeCell ref="B36:I36"/>
    <mergeCell ref="F37:G37"/>
    <mergeCell ref="H37:I37"/>
    <mergeCell ref="A40:B4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90" workbookViewId="0">
      <selection activeCell="F1" sqref="F1:H2"/>
    </sheetView>
  </sheetViews>
  <sheetFormatPr defaultRowHeight="12.75" x14ac:dyDescent="0.2"/>
  <cols>
    <col min="1" max="1" width="5.85546875" customWidth="1"/>
    <col min="2" max="2" width="24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ht="15" x14ac:dyDescent="0.25">
      <c r="A1" s="51" t="s">
        <v>120</v>
      </c>
      <c r="B1" s="52"/>
      <c r="F1" s="53"/>
      <c r="G1" s="17"/>
      <c r="H1" s="3"/>
    </row>
    <row r="2" spans="1:8" ht="15" x14ac:dyDescent="0.25">
      <c r="F2" s="53"/>
      <c r="G2" s="17"/>
      <c r="H2" s="3"/>
    </row>
    <row r="4" spans="1:8" x14ac:dyDescent="0.2">
      <c r="A4" s="3" t="s">
        <v>21</v>
      </c>
    </row>
    <row r="5" spans="1:8" x14ac:dyDescent="0.2">
      <c r="A5" s="3" t="s">
        <v>22</v>
      </c>
      <c r="B5" s="16"/>
      <c r="C5" s="16"/>
      <c r="D5" s="16"/>
      <c r="E5" s="16"/>
      <c r="F5" s="16"/>
      <c r="G5" s="16"/>
    </row>
    <row r="6" spans="1:8" x14ac:dyDescent="0.2">
      <c r="A6" s="3" t="s">
        <v>23</v>
      </c>
    </row>
    <row r="7" spans="1:8" ht="15.75" x14ac:dyDescent="0.25">
      <c r="A7" s="37" t="s">
        <v>76</v>
      </c>
      <c r="B7" s="15"/>
      <c r="C7" s="15"/>
      <c r="D7" s="15"/>
      <c r="E7" s="15"/>
      <c r="F7" s="15"/>
      <c r="G7" s="15"/>
    </row>
    <row r="8" spans="1:8" x14ac:dyDescent="0.2">
      <c r="A8" s="44" t="s">
        <v>42</v>
      </c>
      <c r="B8" s="4" t="s">
        <v>82</v>
      </c>
    </row>
    <row r="9" spans="1:8" ht="12.75" customHeight="1" x14ac:dyDescent="0.2">
      <c r="A9" s="20"/>
      <c r="B9" s="247" t="s">
        <v>0</v>
      </c>
      <c r="C9" s="249" t="s">
        <v>116</v>
      </c>
      <c r="D9" s="251" t="s">
        <v>6</v>
      </c>
      <c r="E9" s="251" t="s">
        <v>7</v>
      </c>
      <c r="F9" s="251" t="s">
        <v>8</v>
      </c>
      <c r="G9" s="253" t="s">
        <v>19</v>
      </c>
      <c r="H9" s="270" t="s">
        <v>20</v>
      </c>
    </row>
    <row r="10" spans="1:8" x14ac:dyDescent="0.2">
      <c r="A10" s="21"/>
      <c r="B10" s="248"/>
      <c r="C10" s="250"/>
      <c r="D10" s="252"/>
      <c r="E10" s="252"/>
      <c r="F10" s="252"/>
      <c r="G10" s="254"/>
      <c r="H10" s="271"/>
    </row>
    <row r="11" spans="1:8" x14ac:dyDescent="0.2">
      <c r="A11" s="21"/>
      <c r="B11" s="22" t="s">
        <v>2</v>
      </c>
      <c r="C11" s="18" t="s">
        <v>3</v>
      </c>
      <c r="D11" s="7" t="s">
        <v>5</v>
      </c>
      <c r="E11" s="7" t="s">
        <v>4</v>
      </c>
      <c r="F11" s="7" t="s">
        <v>13</v>
      </c>
      <c r="G11" s="7" t="s">
        <v>11</v>
      </c>
      <c r="H11" s="8" t="s">
        <v>12</v>
      </c>
    </row>
    <row r="12" spans="1:8" ht="24" customHeight="1" x14ac:dyDescent="0.2">
      <c r="A12" s="23"/>
      <c r="B12" s="24"/>
      <c r="C12" s="19" t="s">
        <v>17</v>
      </c>
      <c r="D12" s="11" t="s">
        <v>9</v>
      </c>
      <c r="E12" s="10"/>
      <c r="F12" s="11" t="s">
        <v>10</v>
      </c>
      <c r="G12" s="12"/>
      <c r="H12" s="13" t="s">
        <v>14</v>
      </c>
    </row>
    <row r="13" spans="1:8" ht="24" customHeight="1" x14ac:dyDescent="0.2">
      <c r="A13" s="35" t="s">
        <v>39</v>
      </c>
      <c r="B13" s="31"/>
      <c r="C13" s="31"/>
      <c r="D13" s="32"/>
      <c r="E13" s="31"/>
      <c r="F13" s="32"/>
      <c r="G13" s="33"/>
      <c r="H13" s="32"/>
    </row>
    <row r="14" spans="1:8" x14ac:dyDescent="0.2">
      <c r="A14" s="2">
        <v>1</v>
      </c>
      <c r="B14" s="28" t="s">
        <v>83</v>
      </c>
      <c r="C14" s="42">
        <v>187</v>
      </c>
      <c r="D14" s="45"/>
      <c r="E14" s="43">
        <v>46</v>
      </c>
      <c r="F14" s="45">
        <f>C14*2</f>
        <v>374</v>
      </c>
      <c r="G14" s="42" t="s">
        <v>47</v>
      </c>
      <c r="H14" s="46">
        <f>F14*15/1000</f>
        <v>5.61</v>
      </c>
    </row>
    <row r="15" spans="1:8" x14ac:dyDescent="0.2">
      <c r="A15" s="2">
        <v>2</v>
      </c>
      <c r="B15" s="28" t="s">
        <v>84</v>
      </c>
      <c r="C15" s="42">
        <v>23</v>
      </c>
      <c r="D15" s="45"/>
      <c r="E15" s="43">
        <v>46</v>
      </c>
      <c r="F15" s="45">
        <f>C15*2</f>
        <v>46</v>
      </c>
      <c r="G15" s="42" t="s">
        <v>48</v>
      </c>
      <c r="H15" s="46">
        <f>F15*40/1000</f>
        <v>1.84</v>
      </c>
    </row>
    <row r="16" spans="1:8" x14ac:dyDescent="0.2">
      <c r="A16" s="2">
        <v>3</v>
      </c>
      <c r="B16" s="28" t="s">
        <v>31</v>
      </c>
      <c r="C16" s="42">
        <v>150</v>
      </c>
      <c r="D16" s="45"/>
      <c r="E16" s="43">
        <v>46</v>
      </c>
      <c r="F16" s="45">
        <f>C16*2</f>
        <v>300</v>
      </c>
      <c r="G16" s="42" t="s">
        <v>48</v>
      </c>
      <c r="H16" s="46">
        <f>F16*40/1000</f>
        <v>12</v>
      </c>
    </row>
    <row r="17" spans="1:8" x14ac:dyDescent="0.2">
      <c r="A17" s="2">
        <v>4</v>
      </c>
      <c r="B17" s="28" t="s">
        <v>85</v>
      </c>
      <c r="C17" s="42">
        <v>195</v>
      </c>
      <c r="D17" s="45"/>
      <c r="E17" s="43">
        <v>46</v>
      </c>
      <c r="F17" s="45">
        <f>C17*2</f>
        <v>390</v>
      </c>
      <c r="G17" s="42" t="s">
        <v>49</v>
      </c>
      <c r="H17" s="46">
        <f>F17*50/1000</f>
        <v>19.5</v>
      </c>
    </row>
    <row r="18" spans="1:8" x14ac:dyDescent="0.2">
      <c r="A18" s="2">
        <v>5</v>
      </c>
      <c r="B18" s="28"/>
      <c r="C18" s="42"/>
      <c r="D18" s="45"/>
      <c r="E18" s="43"/>
      <c r="F18" s="45"/>
      <c r="G18" s="42"/>
      <c r="H18" s="46"/>
    </row>
    <row r="19" spans="1:8" x14ac:dyDescent="0.2">
      <c r="A19" s="2">
        <v>6</v>
      </c>
      <c r="B19" s="28"/>
      <c r="C19" s="42"/>
      <c r="D19" s="45"/>
      <c r="E19" s="43"/>
      <c r="F19" s="45"/>
      <c r="G19" s="42"/>
      <c r="H19" s="46"/>
    </row>
    <row r="20" spans="1:8" x14ac:dyDescent="0.2">
      <c r="A20" s="2">
        <v>7</v>
      </c>
      <c r="B20" s="28"/>
      <c r="C20" s="42"/>
      <c r="D20" s="45"/>
      <c r="E20" s="43"/>
      <c r="F20" s="45"/>
      <c r="G20" s="42"/>
      <c r="H20" s="46"/>
    </row>
    <row r="21" spans="1:8" x14ac:dyDescent="0.2">
      <c r="A21" s="2">
        <v>8</v>
      </c>
      <c r="B21" s="28"/>
      <c r="C21" s="42"/>
      <c r="D21" s="45"/>
      <c r="E21" s="43"/>
      <c r="F21" s="45"/>
      <c r="G21" s="42"/>
      <c r="H21" s="46"/>
    </row>
    <row r="22" spans="1:8" x14ac:dyDescent="0.2">
      <c r="A22" s="2">
        <v>9</v>
      </c>
      <c r="B22" s="2"/>
      <c r="C22" s="43"/>
      <c r="D22" s="43"/>
      <c r="E22" s="43"/>
      <c r="F22" s="43"/>
      <c r="G22" s="43"/>
      <c r="H22" s="47">
        <f>SUM(H14:H19)</f>
        <v>38.950000000000003</v>
      </c>
    </row>
    <row r="23" spans="1:8" ht="21" customHeight="1" x14ac:dyDescent="0.2">
      <c r="A23" s="36" t="s">
        <v>40</v>
      </c>
      <c r="B23" s="28"/>
      <c r="C23" s="43"/>
      <c r="D23" s="45"/>
      <c r="E23" s="43"/>
      <c r="F23" s="45"/>
      <c r="G23" s="43"/>
      <c r="H23" s="46"/>
    </row>
    <row r="24" spans="1:8" x14ac:dyDescent="0.2">
      <c r="A24" s="2">
        <v>1</v>
      </c>
      <c r="B24" s="28" t="s">
        <v>87</v>
      </c>
      <c r="C24" s="42">
        <v>310</v>
      </c>
      <c r="D24" s="45"/>
      <c r="E24" s="43">
        <v>46</v>
      </c>
      <c r="F24" s="45">
        <f>C24*2</f>
        <v>620</v>
      </c>
      <c r="G24" s="42" t="s">
        <v>50</v>
      </c>
      <c r="H24" s="46">
        <f>F24*25/1000</f>
        <v>15.5</v>
      </c>
    </row>
    <row r="25" spans="1:8" x14ac:dyDescent="0.2">
      <c r="A25" s="2">
        <v>2</v>
      </c>
      <c r="B25" s="28" t="s">
        <v>88</v>
      </c>
      <c r="C25" s="42">
        <v>30</v>
      </c>
      <c r="D25" s="45"/>
      <c r="E25" s="43">
        <v>46</v>
      </c>
      <c r="F25" s="45">
        <f>C25*2</f>
        <v>60</v>
      </c>
      <c r="G25" s="42" t="s">
        <v>52</v>
      </c>
      <c r="H25" s="46">
        <f>F25*18/1000</f>
        <v>1.08</v>
      </c>
    </row>
    <row r="26" spans="1:8" x14ac:dyDescent="0.2">
      <c r="A26" s="2">
        <v>3</v>
      </c>
      <c r="B26" s="28" t="s">
        <v>38</v>
      </c>
      <c r="C26" s="42">
        <v>125</v>
      </c>
      <c r="D26" s="45"/>
      <c r="E26" s="43">
        <v>46</v>
      </c>
      <c r="F26" s="45">
        <f>C26*2</f>
        <v>250</v>
      </c>
      <c r="G26" s="42" t="s">
        <v>54</v>
      </c>
      <c r="H26" s="46">
        <f>F26*70/1000</f>
        <v>17.5</v>
      </c>
    </row>
    <row r="27" spans="1:8" x14ac:dyDescent="0.2">
      <c r="A27" s="2">
        <v>4</v>
      </c>
      <c r="B27" s="28"/>
      <c r="C27" s="43"/>
      <c r="D27" s="45"/>
      <c r="E27" s="43"/>
      <c r="F27" s="45"/>
      <c r="G27" s="43"/>
      <c r="H27" s="46"/>
    </row>
    <row r="28" spans="1:8" x14ac:dyDescent="0.2">
      <c r="A28" s="2">
        <v>5</v>
      </c>
      <c r="B28" s="28"/>
      <c r="C28" s="43"/>
      <c r="D28" s="45"/>
      <c r="E28" s="43"/>
      <c r="F28" s="45"/>
      <c r="G28" s="43"/>
      <c r="H28" s="46"/>
    </row>
    <row r="29" spans="1:8" x14ac:dyDescent="0.2">
      <c r="A29" s="2"/>
      <c r="B29" s="28"/>
      <c r="C29" s="43"/>
      <c r="D29" s="45"/>
      <c r="E29" s="43"/>
      <c r="F29" s="45"/>
      <c r="G29" s="43"/>
      <c r="H29" s="47">
        <f>SUM(H24:H28)</f>
        <v>34.08</v>
      </c>
    </row>
    <row r="30" spans="1:8" ht="26.25" customHeight="1" x14ac:dyDescent="0.2">
      <c r="A30" s="36" t="s">
        <v>41</v>
      </c>
      <c r="B30" s="26"/>
      <c r="C30" s="43"/>
      <c r="D30" s="43"/>
      <c r="E30" s="43"/>
      <c r="F30" s="43"/>
      <c r="G30" s="43"/>
      <c r="H30" s="46"/>
    </row>
    <row r="31" spans="1:8" x14ac:dyDescent="0.2">
      <c r="A31" s="2">
        <v>1</v>
      </c>
      <c r="B31" s="28" t="s">
        <v>86</v>
      </c>
      <c r="C31" s="42">
        <v>1500</v>
      </c>
      <c r="D31" s="45"/>
      <c r="E31" s="43">
        <v>46</v>
      </c>
      <c r="F31" s="45">
        <f>C31*2</f>
        <v>3000</v>
      </c>
      <c r="G31" s="42" t="s">
        <v>53</v>
      </c>
      <c r="H31" s="46">
        <f>F31*100/1000</f>
        <v>300</v>
      </c>
    </row>
    <row r="32" spans="1:8" x14ac:dyDescent="0.2">
      <c r="A32" s="2">
        <v>2</v>
      </c>
      <c r="B32" s="28" t="s">
        <v>34</v>
      </c>
      <c r="C32" s="42" t="s">
        <v>89</v>
      </c>
      <c r="D32" s="45"/>
      <c r="E32" s="43">
        <v>46</v>
      </c>
      <c r="F32" s="45" t="s">
        <v>90</v>
      </c>
      <c r="G32" s="43" t="s">
        <v>44</v>
      </c>
      <c r="H32" s="46">
        <f>18*4</f>
        <v>72</v>
      </c>
    </row>
    <row r="33" spans="1:8" x14ac:dyDescent="0.2">
      <c r="A33" s="2">
        <v>3</v>
      </c>
      <c r="B33" s="26"/>
      <c r="C33" s="43"/>
      <c r="D33" s="43"/>
      <c r="E33" s="43"/>
      <c r="F33" s="43"/>
      <c r="G33" s="43"/>
      <c r="H33" s="43"/>
    </row>
    <row r="34" spans="1:8" x14ac:dyDescent="0.2">
      <c r="A34" s="2">
        <v>4</v>
      </c>
      <c r="B34" s="26"/>
      <c r="C34" s="43"/>
      <c r="D34" s="43"/>
      <c r="E34" s="43"/>
      <c r="F34" s="43"/>
      <c r="G34" s="43"/>
      <c r="H34" s="43"/>
    </row>
    <row r="35" spans="1:8" x14ac:dyDescent="0.2">
      <c r="A35" s="2">
        <v>5</v>
      </c>
      <c r="B35" s="26"/>
      <c r="C35" s="43"/>
      <c r="D35" s="43"/>
      <c r="E35" s="43"/>
      <c r="F35" s="43"/>
      <c r="G35" s="43"/>
      <c r="H35" s="43"/>
    </row>
    <row r="36" spans="1:8" x14ac:dyDescent="0.2">
      <c r="C36" s="48"/>
      <c r="D36" s="48"/>
      <c r="E36" s="48"/>
      <c r="F36" s="48"/>
      <c r="G36" s="48"/>
      <c r="H36" s="49">
        <f>SUM(H31:H35)</f>
        <v>372</v>
      </c>
    </row>
    <row r="37" spans="1:8" x14ac:dyDescent="0.2">
      <c r="C37" s="48"/>
      <c r="D37" s="48"/>
      <c r="E37" s="48"/>
      <c r="F37" s="48"/>
      <c r="G37" s="50" t="s">
        <v>45</v>
      </c>
      <c r="H37" s="49">
        <f>H36+H29+H22</f>
        <v>445.03</v>
      </c>
    </row>
    <row r="38" spans="1:8" x14ac:dyDescent="0.2">
      <c r="B38" t="s">
        <v>15</v>
      </c>
    </row>
    <row r="40" spans="1:8" x14ac:dyDescent="0.2">
      <c r="B40" s="1"/>
    </row>
    <row r="42" spans="1:8" x14ac:dyDescent="0.2">
      <c r="F42" t="s">
        <v>16</v>
      </c>
    </row>
    <row r="44" spans="1:8" x14ac:dyDescent="0.2">
      <c r="F44" s="1"/>
      <c r="G44" s="1"/>
      <c r="H44" s="1"/>
    </row>
  </sheetData>
  <mergeCells count="7">
    <mergeCell ref="H9:H10"/>
    <mergeCell ref="B9:B10"/>
    <mergeCell ref="C9:C10"/>
    <mergeCell ref="D9:D10"/>
    <mergeCell ref="E9:E10"/>
    <mergeCell ref="F9:F10"/>
    <mergeCell ref="G9:G1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90" workbookViewId="0">
      <selection activeCell="F1" sqref="F1:G2"/>
    </sheetView>
  </sheetViews>
  <sheetFormatPr defaultRowHeight="12.75" x14ac:dyDescent="0.2"/>
  <cols>
    <col min="1" max="1" width="5.85546875" customWidth="1"/>
    <col min="2" max="2" width="24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ht="15" x14ac:dyDescent="0.25">
      <c r="A1" s="51" t="s">
        <v>119</v>
      </c>
      <c r="B1" s="52"/>
      <c r="F1" s="53"/>
      <c r="G1" s="17"/>
      <c r="H1" s="3"/>
    </row>
    <row r="2" spans="1:8" ht="15" x14ac:dyDescent="0.25">
      <c r="F2" s="53"/>
      <c r="G2" s="17"/>
      <c r="H2" s="3"/>
    </row>
    <row r="4" spans="1:8" x14ac:dyDescent="0.2">
      <c r="A4" s="3" t="s">
        <v>21</v>
      </c>
    </row>
    <row r="5" spans="1:8" x14ac:dyDescent="0.2">
      <c r="A5" s="3" t="s">
        <v>22</v>
      </c>
      <c r="B5" s="16"/>
      <c r="C5" s="16"/>
      <c r="D5" s="16"/>
      <c r="E5" s="16"/>
      <c r="F5" s="16"/>
      <c r="G5" s="16"/>
    </row>
    <row r="6" spans="1:8" x14ac:dyDescent="0.2">
      <c r="A6" s="3" t="s">
        <v>23</v>
      </c>
    </row>
    <row r="7" spans="1:8" ht="15.75" x14ac:dyDescent="0.25">
      <c r="A7" s="37" t="s">
        <v>76</v>
      </c>
      <c r="B7" s="15"/>
      <c r="C7" s="15"/>
      <c r="D7" s="15"/>
      <c r="E7" s="15"/>
      <c r="F7" s="15"/>
      <c r="G7" s="15"/>
    </row>
    <row r="8" spans="1:8" x14ac:dyDescent="0.2">
      <c r="A8" s="44" t="s">
        <v>42</v>
      </c>
      <c r="B8" s="4" t="s">
        <v>55</v>
      </c>
    </row>
    <row r="9" spans="1:8" ht="12.75" customHeight="1" x14ac:dyDescent="0.2">
      <c r="A9" s="20"/>
      <c r="B9" s="247" t="s">
        <v>0</v>
      </c>
      <c r="C9" s="249" t="s">
        <v>117</v>
      </c>
      <c r="D9" s="251" t="s">
        <v>6</v>
      </c>
      <c r="E9" s="251" t="s">
        <v>7</v>
      </c>
      <c r="F9" s="251" t="s">
        <v>8</v>
      </c>
      <c r="G9" s="253" t="s">
        <v>19</v>
      </c>
      <c r="H9" s="270" t="s">
        <v>20</v>
      </c>
    </row>
    <row r="10" spans="1:8" x14ac:dyDescent="0.2">
      <c r="A10" s="21"/>
      <c r="B10" s="248"/>
      <c r="C10" s="250"/>
      <c r="D10" s="252"/>
      <c r="E10" s="252"/>
      <c r="F10" s="252"/>
      <c r="G10" s="254"/>
      <c r="H10" s="271"/>
    </row>
    <row r="11" spans="1:8" x14ac:dyDescent="0.2">
      <c r="A11" s="21"/>
      <c r="B11" s="22" t="s">
        <v>2</v>
      </c>
      <c r="C11" s="18" t="s">
        <v>3</v>
      </c>
      <c r="D11" s="7" t="s">
        <v>5</v>
      </c>
      <c r="E11" s="7" t="s">
        <v>4</v>
      </c>
      <c r="F11" s="7" t="s">
        <v>13</v>
      </c>
      <c r="G11" s="7" t="s">
        <v>11</v>
      </c>
      <c r="H11" s="8" t="s">
        <v>12</v>
      </c>
    </row>
    <row r="12" spans="1:8" ht="24" customHeight="1" x14ac:dyDescent="0.2">
      <c r="A12" s="23"/>
      <c r="B12" s="24"/>
      <c r="C12" s="19" t="s">
        <v>17</v>
      </c>
      <c r="D12" s="11" t="s">
        <v>9</v>
      </c>
      <c r="E12" s="10"/>
      <c r="F12" s="11" t="s">
        <v>10</v>
      </c>
      <c r="G12" s="12"/>
      <c r="H12" s="13" t="s">
        <v>14</v>
      </c>
    </row>
    <row r="13" spans="1:8" ht="24" customHeight="1" x14ac:dyDescent="0.2">
      <c r="A13" s="35" t="s">
        <v>39</v>
      </c>
      <c r="B13" s="31"/>
      <c r="C13" s="31"/>
      <c r="D13" s="32"/>
      <c r="E13" s="31"/>
      <c r="F13" s="32"/>
      <c r="G13" s="33"/>
      <c r="H13" s="32"/>
    </row>
    <row r="14" spans="1:8" x14ac:dyDescent="0.2">
      <c r="A14" s="2">
        <v>1</v>
      </c>
      <c r="B14" s="28" t="s">
        <v>31</v>
      </c>
      <c r="C14" s="42" t="s">
        <v>66</v>
      </c>
      <c r="D14" s="45">
        <f>120/5</f>
        <v>24</v>
      </c>
      <c r="E14" s="43">
        <v>46</v>
      </c>
      <c r="F14" s="45">
        <v>1104</v>
      </c>
      <c r="G14" s="42" t="s">
        <v>48</v>
      </c>
      <c r="H14" s="46">
        <f>F14*40/1000</f>
        <v>44.16</v>
      </c>
    </row>
    <row r="15" spans="1:8" x14ac:dyDescent="0.2">
      <c r="A15" s="2">
        <v>2</v>
      </c>
      <c r="B15" s="28" t="s">
        <v>56</v>
      </c>
      <c r="C15" s="42" t="s">
        <v>67</v>
      </c>
      <c r="D15" s="45">
        <f>35/5</f>
        <v>7</v>
      </c>
      <c r="E15" s="43">
        <v>46</v>
      </c>
      <c r="F15" s="45">
        <v>322</v>
      </c>
      <c r="G15" s="42" t="s">
        <v>48</v>
      </c>
      <c r="H15" s="46">
        <f t="shared" ref="H15:H21" si="0">F15*40/1000</f>
        <v>12.88</v>
      </c>
    </row>
    <row r="16" spans="1:8" x14ac:dyDescent="0.2">
      <c r="A16" s="2">
        <v>3</v>
      </c>
      <c r="B16" s="28" t="s">
        <v>57</v>
      </c>
      <c r="C16" s="42" t="s">
        <v>68</v>
      </c>
      <c r="D16" s="45">
        <f>105/5</f>
        <v>21</v>
      </c>
      <c r="E16" s="43">
        <v>46</v>
      </c>
      <c r="F16" s="45">
        <v>966</v>
      </c>
      <c r="G16" s="42" t="s">
        <v>48</v>
      </c>
      <c r="H16" s="46">
        <f t="shared" si="0"/>
        <v>38.64</v>
      </c>
    </row>
    <row r="17" spans="1:8" x14ac:dyDescent="0.2">
      <c r="A17" s="2">
        <v>4</v>
      </c>
      <c r="B17" s="28" t="s">
        <v>58</v>
      </c>
      <c r="C17" s="42" t="s">
        <v>69</v>
      </c>
      <c r="D17" s="45">
        <f>140/5</f>
        <v>28</v>
      </c>
      <c r="E17" s="43">
        <v>46</v>
      </c>
      <c r="F17" s="45">
        <v>1288</v>
      </c>
      <c r="G17" s="42" t="s">
        <v>77</v>
      </c>
      <c r="H17" s="46">
        <f>F17*30/1000</f>
        <v>38.64</v>
      </c>
    </row>
    <row r="18" spans="1:8" x14ac:dyDescent="0.2">
      <c r="A18" s="2">
        <v>5</v>
      </c>
      <c r="B18" s="28" t="s">
        <v>59</v>
      </c>
      <c r="C18" s="42" t="s">
        <v>69</v>
      </c>
      <c r="D18" s="45">
        <v>28</v>
      </c>
      <c r="E18" s="43">
        <v>46</v>
      </c>
      <c r="F18" s="45">
        <v>1288</v>
      </c>
      <c r="G18" s="42" t="s">
        <v>46</v>
      </c>
      <c r="H18" s="46">
        <f>F18*35/1000</f>
        <v>45.08</v>
      </c>
    </row>
    <row r="19" spans="1:8" x14ac:dyDescent="0.2">
      <c r="A19" s="2">
        <v>6</v>
      </c>
      <c r="B19" s="28" t="s">
        <v>60</v>
      </c>
      <c r="C19" s="42" t="s">
        <v>70</v>
      </c>
      <c r="D19" s="45">
        <f>15/5</f>
        <v>3</v>
      </c>
      <c r="E19" s="43">
        <v>46</v>
      </c>
      <c r="F19" s="45">
        <v>138</v>
      </c>
      <c r="G19" s="42" t="s">
        <v>47</v>
      </c>
      <c r="H19" s="46">
        <f>F19*15/1000</f>
        <v>2.0699999999999998</v>
      </c>
    </row>
    <row r="20" spans="1:8" x14ac:dyDescent="0.2">
      <c r="A20" s="2">
        <v>7</v>
      </c>
      <c r="B20" s="28" t="s">
        <v>61</v>
      </c>
      <c r="C20" s="42" t="s">
        <v>71</v>
      </c>
      <c r="D20" s="45">
        <f>180/5</f>
        <v>36</v>
      </c>
      <c r="E20" s="43">
        <v>46</v>
      </c>
      <c r="F20" s="45">
        <v>1656</v>
      </c>
      <c r="G20" s="42" t="s">
        <v>77</v>
      </c>
      <c r="H20" s="46">
        <f>F20*30/1000</f>
        <v>49.68</v>
      </c>
    </row>
    <row r="21" spans="1:8" x14ac:dyDescent="0.2">
      <c r="A21" s="2">
        <v>8</v>
      </c>
      <c r="B21" s="28" t="s">
        <v>62</v>
      </c>
      <c r="C21" s="42" t="s">
        <v>72</v>
      </c>
      <c r="D21" s="45">
        <f>30/5</f>
        <v>6</v>
      </c>
      <c r="E21" s="43">
        <v>46</v>
      </c>
      <c r="F21" s="45">
        <v>276</v>
      </c>
      <c r="G21" s="42" t="s">
        <v>78</v>
      </c>
      <c r="H21" s="46">
        <f t="shared" si="0"/>
        <v>11.04</v>
      </c>
    </row>
    <row r="22" spans="1:8" x14ac:dyDescent="0.2">
      <c r="A22" s="2">
        <v>9</v>
      </c>
      <c r="B22" s="2"/>
      <c r="C22" s="43"/>
      <c r="D22" s="43"/>
      <c r="E22" s="43"/>
      <c r="F22" s="43"/>
      <c r="G22" s="43"/>
      <c r="H22" s="47">
        <f>SUM(H14:H19)</f>
        <v>181.46999999999997</v>
      </c>
    </row>
    <row r="23" spans="1:8" ht="21" customHeight="1" x14ac:dyDescent="0.2">
      <c r="A23" s="36" t="s">
        <v>40</v>
      </c>
      <c r="B23" s="28"/>
      <c r="C23" s="43"/>
      <c r="D23" s="45"/>
      <c r="E23" s="43"/>
      <c r="F23" s="45"/>
      <c r="G23" s="43"/>
      <c r="H23" s="46"/>
    </row>
    <row r="24" spans="1:8" x14ac:dyDescent="0.2">
      <c r="A24" s="2">
        <v>1</v>
      </c>
      <c r="B24" s="28" t="s">
        <v>38</v>
      </c>
      <c r="C24" s="42" t="s">
        <v>73</v>
      </c>
      <c r="D24" s="45">
        <f>50/5</f>
        <v>10</v>
      </c>
      <c r="E24" s="43">
        <v>46</v>
      </c>
      <c r="F24" s="45">
        <v>460</v>
      </c>
      <c r="G24" s="42" t="s">
        <v>79</v>
      </c>
      <c r="H24" s="46">
        <f>F24*70/1000</f>
        <v>32.200000000000003</v>
      </c>
    </row>
    <row r="25" spans="1:8" x14ac:dyDescent="0.2">
      <c r="A25" s="2">
        <v>2</v>
      </c>
      <c r="B25" s="28" t="s">
        <v>63</v>
      </c>
      <c r="C25" s="42" t="s">
        <v>74</v>
      </c>
      <c r="D25" s="45">
        <f>20/5</f>
        <v>4</v>
      </c>
      <c r="E25" s="43">
        <v>46</v>
      </c>
      <c r="F25" s="45">
        <v>184</v>
      </c>
      <c r="G25" s="42" t="s">
        <v>80</v>
      </c>
      <c r="H25" s="46">
        <f>F25*25/1000</f>
        <v>4.5999999999999996</v>
      </c>
    </row>
    <row r="26" spans="1:8" x14ac:dyDescent="0.2">
      <c r="A26" s="2">
        <v>3</v>
      </c>
      <c r="B26" s="28" t="s">
        <v>64</v>
      </c>
      <c r="C26" s="42" t="s">
        <v>81</v>
      </c>
      <c r="D26" s="45">
        <f>15/5</f>
        <v>3</v>
      </c>
      <c r="E26" s="43">
        <v>46</v>
      </c>
      <c r="F26" s="45">
        <v>138</v>
      </c>
      <c r="G26" s="42" t="s">
        <v>46</v>
      </c>
      <c r="H26" s="46">
        <f>F26*35/1000</f>
        <v>4.83</v>
      </c>
    </row>
    <row r="27" spans="1:8" x14ac:dyDescent="0.2">
      <c r="A27" s="2">
        <v>4</v>
      </c>
      <c r="B27" s="28"/>
      <c r="C27" s="43"/>
      <c r="D27" s="45"/>
      <c r="E27" s="43"/>
      <c r="F27" s="45"/>
      <c r="G27" s="43"/>
      <c r="H27" s="46"/>
    </row>
    <row r="28" spans="1:8" x14ac:dyDescent="0.2">
      <c r="A28" s="2">
        <v>5</v>
      </c>
      <c r="B28" s="28"/>
      <c r="C28" s="43"/>
      <c r="D28" s="45"/>
      <c r="E28" s="43"/>
      <c r="F28" s="45"/>
      <c r="G28" s="43"/>
      <c r="H28" s="46"/>
    </row>
    <row r="29" spans="1:8" x14ac:dyDescent="0.2">
      <c r="A29" s="2"/>
      <c r="B29" s="28"/>
      <c r="C29" s="43"/>
      <c r="D29" s="45"/>
      <c r="E29" s="43"/>
      <c r="F29" s="45"/>
      <c r="G29" s="43"/>
      <c r="H29" s="47">
        <f>SUM(H24:H28)</f>
        <v>41.63</v>
      </c>
    </row>
    <row r="30" spans="1:8" ht="26.25" customHeight="1" x14ac:dyDescent="0.2">
      <c r="A30" s="36" t="s">
        <v>41</v>
      </c>
      <c r="B30" s="26"/>
      <c r="C30" s="43"/>
      <c r="D30" s="43"/>
      <c r="E30" s="43"/>
      <c r="F30" s="43"/>
      <c r="G30" s="43"/>
      <c r="H30" s="46"/>
    </row>
    <row r="31" spans="1:8" x14ac:dyDescent="0.2">
      <c r="A31" s="2">
        <v>1</v>
      </c>
      <c r="B31" s="28" t="s">
        <v>65</v>
      </c>
      <c r="C31" s="42" t="s">
        <v>75</v>
      </c>
      <c r="D31" s="45">
        <f>500/5</f>
        <v>100</v>
      </c>
      <c r="E31" s="43">
        <v>46</v>
      </c>
      <c r="F31" s="45">
        <v>4600</v>
      </c>
      <c r="G31" s="42" t="s">
        <v>53</v>
      </c>
      <c r="H31" s="46">
        <f>F31*100/1000</f>
        <v>460</v>
      </c>
    </row>
    <row r="32" spans="1:8" x14ac:dyDescent="0.2">
      <c r="A32" s="2">
        <v>2</v>
      </c>
      <c r="B32" s="28"/>
      <c r="C32" s="42"/>
      <c r="D32" s="45"/>
      <c r="E32" s="43"/>
      <c r="F32" s="45"/>
      <c r="G32" s="43"/>
      <c r="H32" s="46"/>
    </row>
    <row r="33" spans="1:8" x14ac:dyDescent="0.2">
      <c r="A33" s="2">
        <v>3</v>
      </c>
      <c r="B33" s="26"/>
      <c r="C33" s="43"/>
      <c r="D33" s="43"/>
      <c r="E33" s="43"/>
      <c r="F33" s="43"/>
      <c r="G33" s="43"/>
      <c r="H33" s="43"/>
    </row>
    <row r="34" spans="1:8" x14ac:dyDescent="0.2">
      <c r="A34" s="2">
        <v>4</v>
      </c>
      <c r="B34" s="26"/>
      <c r="C34" s="43"/>
      <c r="D34" s="43"/>
      <c r="E34" s="43"/>
      <c r="F34" s="43"/>
      <c r="G34" s="43"/>
      <c r="H34" s="43"/>
    </row>
    <row r="35" spans="1:8" x14ac:dyDescent="0.2">
      <c r="A35" s="2">
        <v>5</v>
      </c>
      <c r="B35" s="26"/>
      <c r="C35" s="43"/>
      <c r="D35" s="43"/>
      <c r="E35" s="43"/>
      <c r="F35" s="43"/>
      <c r="G35" s="43"/>
      <c r="H35" s="43"/>
    </row>
    <row r="36" spans="1:8" x14ac:dyDescent="0.2">
      <c r="C36" s="48"/>
      <c r="D36" s="48"/>
      <c r="E36" s="48"/>
      <c r="F36" s="48"/>
      <c r="G36" s="48"/>
      <c r="H36" s="49">
        <f>SUM(H31:H35)</f>
        <v>460</v>
      </c>
    </row>
    <row r="37" spans="1:8" x14ac:dyDescent="0.2">
      <c r="C37" s="48"/>
      <c r="D37" s="48"/>
      <c r="E37" s="48"/>
      <c r="F37" s="48"/>
      <c r="G37" s="50" t="s">
        <v>45</v>
      </c>
      <c r="H37" s="49">
        <f>H36+H29+H22</f>
        <v>683.09999999999991</v>
      </c>
    </row>
    <row r="38" spans="1:8" x14ac:dyDescent="0.2">
      <c r="B38" t="s">
        <v>15</v>
      </c>
    </row>
    <row r="40" spans="1:8" x14ac:dyDescent="0.2">
      <c r="B40" s="1"/>
    </row>
    <row r="42" spans="1:8" x14ac:dyDescent="0.2">
      <c r="F42" t="s">
        <v>16</v>
      </c>
    </row>
    <row r="44" spans="1:8" x14ac:dyDescent="0.2">
      <c r="F44" s="1"/>
      <c r="G44" s="1"/>
      <c r="H44" s="1"/>
    </row>
  </sheetData>
  <mergeCells count="7">
    <mergeCell ref="H9:H10"/>
    <mergeCell ref="B9:B10"/>
    <mergeCell ref="C9:C10"/>
    <mergeCell ref="D9:D10"/>
    <mergeCell ref="E9:E10"/>
    <mergeCell ref="F9:F10"/>
    <mergeCell ref="G9:G1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90" workbookViewId="0">
      <selection activeCell="F1" sqref="F1:G2"/>
    </sheetView>
  </sheetViews>
  <sheetFormatPr defaultRowHeight="12.75" x14ac:dyDescent="0.2"/>
  <cols>
    <col min="1" max="1" width="5.85546875" customWidth="1"/>
    <col min="2" max="2" width="24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ht="15" x14ac:dyDescent="0.25">
      <c r="A1" s="51" t="s">
        <v>119</v>
      </c>
      <c r="B1" s="52"/>
      <c r="F1" s="53"/>
      <c r="G1" s="17"/>
      <c r="H1" s="3"/>
    </row>
    <row r="2" spans="1:8" ht="15" x14ac:dyDescent="0.25">
      <c r="F2" s="53"/>
      <c r="G2" s="17"/>
      <c r="H2" s="3"/>
    </row>
    <row r="4" spans="1:8" x14ac:dyDescent="0.2">
      <c r="A4" s="3" t="s">
        <v>21</v>
      </c>
    </row>
    <row r="5" spans="1:8" x14ac:dyDescent="0.2">
      <c r="A5" s="3" t="s">
        <v>22</v>
      </c>
      <c r="B5" s="16"/>
      <c r="C5" s="16"/>
      <c r="D5" s="16"/>
      <c r="E5" s="16"/>
      <c r="F5" s="16"/>
      <c r="G5" s="16"/>
    </row>
    <row r="6" spans="1:8" x14ac:dyDescent="0.2">
      <c r="A6" s="3" t="s">
        <v>23</v>
      </c>
    </row>
    <row r="7" spans="1:8" ht="15.75" x14ac:dyDescent="0.25">
      <c r="A7" s="37" t="s">
        <v>43</v>
      </c>
      <c r="B7" s="15"/>
      <c r="C7" s="15"/>
      <c r="D7" s="15"/>
      <c r="E7" s="15"/>
      <c r="F7" s="15"/>
      <c r="G7" s="15"/>
    </row>
    <row r="8" spans="1:8" x14ac:dyDescent="0.2">
      <c r="A8" s="17" t="s">
        <v>42</v>
      </c>
      <c r="B8" s="4" t="s">
        <v>25</v>
      </c>
    </row>
    <row r="9" spans="1:8" ht="12.75" customHeight="1" x14ac:dyDescent="0.2">
      <c r="A9" s="20"/>
      <c r="B9" s="247" t="s">
        <v>0</v>
      </c>
      <c r="C9" s="249" t="s">
        <v>116</v>
      </c>
      <c r="D9" s="251" t="s">
        <v>6</v>
      </c>
      <c r="E9" s="251" t="s">
        <v>7</v>
      </c>
      <c r="F9" s="251" t="s">
        <v>8</v>
      </c>
      <c r="G9" s="253" t="s">
        <v>19</v>
      </c>
      <c r="H9" s="270" t="s">
        <v>20</v>
      </c>
    </row>
    <row r="10" spans="1:8" x14ac:dyDescent="0.2">
      <c r="A10" s="21"/>
      <c r="B10" s="248"/>
      <c r="C10" s="250"/>
      <c r="D10" s="252"/>
      <c r="E10" s="252"/>
      <c r="F10" s="252"/>
      <c r="G10" s="254"/>
      <c r="H10" s="271"/>
    </row>
    <row r="11" spans="1:8" x14ac:dyDescent="0.2">
      <c r="A11" s="21"/>
      <c r="B11" s="22" t="s">
        <v>2</v>
      </c>
      <c r="C11" s="18" t="s">
        <v>3</v>
      </c>
      <c r="D11" s="7" t="s">
        <v>5</v>
      </c>
      <c r="E11" s="7" t="s">
        <v>4</v>
      </c>
      <c r="F11" s="7" t="s">
        <v>13</v>
      </c>
      <c r="G11" s="7" t="s">
        <v>11</v>
      </c>
      <c r="H11" s="8" t="s">
        <v>12</v>
      </c>
    </row>
    <row r="12" spans="1:8" ht="24" customHeight="1" x14ac:dyDescent="0.2">
      <c r="A12" s="23"/>
      <c r="B12" s="24"/>
      <c r="C12" s="19" t="s">
        <v>17</v>
      </c>
      <c r="D12" s="11" t="s">
        <v>9</v>
      </c>
      <c r="E12" s="10"/>
      <c r="F12" s="11" t="s">
        <v>10</v>
      </c>
      <c r="G12" s="12"/>
      <c r="H12" s="13" t="s">
        <v>14</v>
      </c>
    </row>
    <row r="13" spans="1:8" ht="24" customHeight="1" x14ac:dyDescent="0.2">
      <c r="A13" s="35" t="s">
        <v>39</v>
      </c>
      <c r="B13" s="31"/>
      <c r="C13" s="31"/>
      <c r="D13" s="32"/>
      <c r="E13" s="31"/>
      <c r="F13" s="32"/>
      <c r="G13" s="33"/>
      <c r="H13" s="32"/>
    </row>
    <row r="14" spans="1:8" x14ac:dyDescent="0.2">
      <c r="A14" s="2">
        <v>1</v>
      </c>
      <c r="B14" s="28" t="s">
        <v>26</v>
      </c>
      <c r="C14" s="2">
        <v>2760</v>
      </c>
      <c r="D14" s="34">
        <v>110</v>
      </c>
      <c r="E14" s="2">
        <v>46</v>
      </c>
      <c r="F14" s="34">
        <f t="shared" ref="F14:F19" si="0">D14*E14</f>
        <v>5060</v>
      </c>
      <c r="G14" s="2">
        <v>35</v>
      </c>
      <c r="H14" s="39">
        <f>(F14/1000)*G14</f>
        <v>177.1</v>
      </c>
    </row>
    <row r="15" spans="1:8" x14ac:dyDescent="0.2">
      <c r="A15" s="2">
        <v>2</v>
      </c>
      <c r="B15" s="28" t="s">
        <v>27</v>
      </c>
      <c r="C15" s="2">
        <v>107</v>
      </c>
      <c r="D15" s="34">
        <v>4</v>
      </c>
      <c r="E15" s="2">
        <v>46</v>
      </c>
      <c r="F15" s="34">
        <f t="shared" si="0"/>
        <v>184</v>
      </c>
      <c r="G15" s="2">
        <v>15</v>
      </c>
      <c r="H15" s="39">
        <f t="shared" ref="H15:H29" si="1">(F15/1000)*G15</f>
        <v>2.76</v>
      </c>
    </row>
    <row r="16" spans="1:8" x14ac:dyDescent="0.2">
      <c r="A16" s="2">
        <v>3</v>
      </c>
      <c r="B16" s="28" t="s">
        <v>31</v>
      </c>
      <c r="C16" s="2">
        <v>188</v>
      </c>
      <c r="D16" s="34">
        <v>8</v>
      </c>
      <c r="E16" s="2">
        <v>46</v>
      </c>
      <c r="F16" s="34">
        <f t="shared" si="0"/>
        <v>368</v>
      </c>
      <c r="G16" s="2">
        <v>40</v>
      </c>
      <c r="H16" s="39">
        <f t="shared" si="1"/>
        <v>14.719999999999999</v>
      </c>
    </row>
    <row r="17" spans="1:8" x14ac:dyDescent="0.2">
      <c r="A17" s="2">
        <v>4</v>
      </c>
      <c r="B17" s="28" t="s">
        <v>32</v>
      </c>
      <c r="C17" s="2">
        <v>195</v>
      </c>
      <c r="D17" s="34">
        <v>8</v>
      </c>
      <c r="E17" s="2">
        <v>46</v>
      </c>
      <c r="F17" s="34">
        <f t="shared" si="0"/>
        <v>368</v>
      </c>
      <c r="G17" s="2">
        <v>50</v>
      </c>
      <c r="H17" s="39">
        <f t="shared" si="1"/>
        <v>18.399999999999999</v>
      </c>
    </row>
    <row r="18" spans="1:8" x14ac:dyDescent="0.2">
      <c r="A18" s="2">
        <v>5</v>
      </c>
      <c r="B18" s="28" t="s">
        <v>35</v>
      </c>
      <c r="C18" s="2">
        <v>78</v>
      </c>
      <c r="D18" s="34">
        <v>3</v>
      </c>
      <c r="E18" s="2">
        <v>46</v>
      </c>
      <c r="F18" s="34">
        <f t="shared" si="0"/>
        <v>138</v>
      </c>
      <c r="G18" s="2">
        <v>25</v>
      </c>
      <c r="H18" s="39">
        <f t="shared" si="1"/>
        <v>3.45</v>
      </c>
    </row>
    <row r="19" spans="1:8" x14ac:dyDescent="0.2">
      <c r="A19" s="2">
        <v>6</v>
      </c>
      <c r="B19" s="28" t="s">
        <v>37</v>
      </c>
      <c r="C19" s="2">
        <v>715</v>
      </c>
      <c r="D19" s="34">
        <v>29</v>
      </c>
      <c r="E19" s="2">
        <v>46</v>
      </c>
      <c r="F19" s="34">
        <f t="shared" si="0"/>
        <v>1334</v>
      </c>
      <c r="G19" s="2">
        <v>35</v>
      </c>
      <c r="H19" s="39">
        <f t="shared" si="1"/>
        <v>46.690000000000005</v>
      </c>
    </row>
    <row r="20" spans="1:8" x14ac:dyDescent="0.2">
      <c r="A20" s="2">
        <v>7</v>
      </c>
      <c r="B20" s="2"/>
      <c r="C20" s="2"/>
      <c r="D20" s="2"/>
      <c r="E20" s="2"/>
      <c r="F20" s="2"/>
      <c r="G20" s="2"/>
      <c r="H20" s="40">
        <f>SUM(H14:H19)</f>
        <v>263.12</v>
      </c>
    </row>
    <row r="21" spans="1:8" ht="21" customHeight="1" x14ac:dyDescent="0.2">
      <c r="A21" s="36" t="s">
        <v>40</v>
      </c>
      <c r="B21" s="28"/>
      <c r="C21" s="2"/>
      <c r="D21" s="34"/>
      <c r="E21" s="2"/>
      <c r="F21" s="34"/>
      <c r="G21" s="2"/>
      <c r="H21" s="39"/>
    </row>
    <row r="22" spans="1:8" x14ac:dyDescent="0.2">
      <c r="A22" s="2">
        <v>1</v>
      </c>
      <c r="B22" s="28" t="s">
        <v>28</v>
      </c>
      <c r="C22" s="2">
        <v>620</v>
      </c>
      <c r="D22" s="34">
        <v>25</v>
      </c>
      <c r="E22" s="2">
        <v>46</v>
      </c>
      <c r="F22" s="34">
        <f>D22*E22</f>
        <v>1150</v>
      </c>
      <c r="G22" s="2">
        <v>25</v>
      </c>
      <c r="H22" s="39">
        <f t="shared" si="1"/>
        <v>28.749999999999996</v>
      </c>
    </row>
    <row r="23" spans="1:8" x14ac:dyDescent="0.2">
      <c r="A23" s="2">
        <v>2</v>
      </c>
      <c r="B23" s="28" t="s">
        <v>29</v>
      </c>
      <c r="C23" s="2">
        <v>8</v>
      </c>
      <c r="D23" s="34">
        <v>1</v>
      </c>
      <c r="E23" s="2">
        <v>46</v>
      </c>
      <c r="F23" s="34">
        <f>D23*E23</f>
        <v>46</v>
      </c>
      <c r="G23" s="2">
        <v>10</v>
      </c>
      <c r="H23" s="39">
        <f t="shared" si="1"/>
        <v>0.45999999999999996</v>
      </c>
    </row>
    <row r="24" spans="1:8" x14ac:dyDescent="0.2">
      <c r="A24" s="2">
        <v>3</v>
      </c>
      <c r="B24" s="28" t="s">
        <v>30</v>
      </c>
      <c r="C24" s="2">
        <v>45</v>
      </c>
      <c r="D24" s="34">
        <v>2</v>
      </c>
      <c r="E24" s="2">
        <v>46</v>
      </c>
      <c r="F24" s="34">
        <f>D24*E24</f>
        <v>92</v>
      </c>
      <c r="G24" s="2">
        <v>18</v>
      </c>
      <c r="H24" s="39">
        <f t="shared" si="1"/>
        <v>1.6559999999999999</v>
      </c>
    </row>
    <row r="25" spans="1:8" x14ac:dyDescent="0.2">
      <c r="A25" s="2">
        <v>4</v>
      </c>
      <c r="B25" s="28" t="s">
        <v>36</v>
      </c>
      <c r="C25" s="2">
        <v>265</v>
      </c>
      <c r="D25" s="34">
        <v>11</v>
      </c>
      <c r="E25" s="2">
        <v>46</v>
      </c>
      <c r="F25" s="34">
        <f>D25*E25</f>
        <v>506</v>
      </c>
      <c r="G25" s="2">
        <v>100</v>
      </c>
      <c r="H25" s="39">
        <f t="shared" si="1"/>
        <v>50.6</v>
      </c>
    </row>
    <row r="26" spans="1:8" x14ac:dyDescent="0.2">
      <c r="A26" s="2">
        <v>5</v>
      </c>
      <c r="B26" s="28" t="s">
        <v>38</v>
      </c>
      <c r="C26" s="2">
        <v>125</v>
      </c>
      <c r="D26" s="34">
        <v>5</v>
      </c>
      <c r="E26" s="2">
        <v>46</v>
      </c>
      <c r="F26" s="34">
        <f>D26*E26</f>
        <v>230</v>
      </c>
      <c r="G26" s="2">
        <v>70</v>
      </c>
      <c r="H26" s="39">
        <f t="shared" si="1"/>
        <v>16.100000000000001</v>
      </c>
    </row>
    <row r="27" spans="1:8" x14ac:dyDescent="0.2">
      <c r="A27" s="2"/>
      <c r="B27" s="28"/>
      <c r="C27" s="2"/>
      <c r="D27" s="34"/>
      <c r="E27" s="2"/>
      <c r="F27" s="34"/>
      <c r="G27" s="2"/>
      <c r="H27" s="40">
        <f>SUM(H22:H26)</f>
        <v>97.566000000000003</v>
      </c>
    </row>
    <row r="28" spans="1:8" ht="26.25" customHeight="1" x14ac:dyDescent="0.2">
      <c r="A28" s="36" t="s">
        <v>41</v>
      </c>
      <c r="B28" s="26"/>
      <c r="C28" s="2"/>
      <c r="D28" s="2"/>
      <c r="E28" s="2"/>
      <c r="F28" s="2"/>
      <c r="G28" s="2"/>
      <c r="H28" s="39"/>
    </row>
    <row r="29" spans="1:8" x14ac:dyDescent="0.2">
      <c r="A29" s="2">
        <v>1</v>
      </c>
      <c r="B29" s="28" t="s">
        <v>33</v>
      </c>
      <c r="C29" s="2">
        <v>1040</v>
      </c>
      <c r="D29" s="34">
        <v>42</v>
      </c>
      <c r="E29" s="2">
        <v>46</v>
      </c>
      <c r="F29" s="34">
        <f>D29*E29</f>
        <v>1932</v>
      </c>
      <c r="G29" s="2">
        <v>150</v>
      </c>
      <c r="H29" s="39">
        <f t="shared" si="1"/>
        <v>289.8</v>
      </c>
    </row>
    <row r="30" spans="1:8" x14ac:dyDescent="0.2">
      <c r="A30" s="2">
        <v>2</v>
      </c>
      <c r="B30" s="28" t="s">
        <v>34</v>
      </c>
      <c r="C30" s="29">
        <v>8</v>
      </c>
      <c r="D30" s="34">
        <v>1</v>
      </c>
      <c r="E30" s="2">
        <v>46</v>
      </c>
      <c r="F30" s="34">
        <v>16</v>
      </c>
      <c r="G30" s="38" t="s">
        <v>44</v>
      </c>
      <c r="H30" s="39">
        <f>F30*4</f>
        <v>64</v>
      </c>
    </row>
    <row r="31" spans="1:8" x14ac:dyDescent="0.2">
      <c r="A31" s="2">
        <v>3</v>
      </c>
      <c r="B31" s="26"/>
      <c r="C31" s="2"/>
      <c r="D31" s="2"/>
      <c r="E31" s="2"/>
      <c r="F31" s="2"/>
      <c r="G31" s="2"/>
      <c r="H31" s="2"/>
    </row>
    <row r="32" spans="1:8" x14ac:dyDescent="0.2">
      <c r="A32" s="2">
        <v>4</v>
      </c>
      <c r="B32" s="26"/>
      <c r="C32" s="2"/>
      <c r="D32" s="2"/>
      <c r="E32" s="2"/>
      <c r="F32" s="2"/>
      <c r="G32" s="2"/>
      <c r="H32" s="2"/>
    </row>
    <row r="33" spans="1:8" x14ac:dyDescent="0.2">
      <c r="A33" s="2">
        <v>5</v>
      </c>
      <c r="B33" s="26"/>
      <c r="C33" s="2"/>
      <c r="D33" s="2"/>
      <c r="E33" s="2"/>
      <c r="F33" s="2"/>
      <c r="G33" s="2"/>
      <c r="H33" s="2"/>
    </row>
    <row r="34" spans="1:8" x14ac:dyDescent="0.2">
      <c r="H34" s="41">
        <f>SUM(H29:H33)</f>
        <v>353.8</v>
      </c>
    </row>
    <row r="35" spans="1:8" x14ac:dyDescent="0.2">
      <c r="G35" s="4" t="s">
        <v>45</v>
      </c>
      <c r="H35" s="41">
        <f>H34+H27+H20</f>
        <v>714.48599999999999</v>
      </c>
    </row>
    <row r="36" spans="1:8" x14ac:dyDescent="0.2">
      <c r="B36" t="s">
        <v>15</v>
      </c>
    </row>
    <row r="38" spans="1:8" x14ac:dyDescent="0.2">
      <c r="B38" s="1"/>
    </row>
    <row r="40" spans="1:8" x14ac:dyDescent="0.2">
      <c r="F40" t="s">
        <v>16</v>
      </c>
    </row>
    <row r="42" spans="1:8" x14ac:dyDescent="0.2">
      <c r="F42" s="1"/>
      <c r="G42" s="1"/>
      <c r="H42" s="1"/>
    </row>
  </sheetData>
  <mergeCells count="7">
    <mergeCell ref="H9:H10"/>
    <mergeCell ref="B9:B10"/>
    <mergeCell ref="C9:C10"/>
    <mergeCell ref="D9:D10"/>
    <mergeCell ref="E9:E10"/>
    <mergeCell ref="F9:F10"/>
    <mergeCell ref="G9:G1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zoomScale="90" workbookViewId="0">
      <selection activeCell="K32" sqref="K32"/>
    </sheetView>
  </sheetViews>
  <sheetFormatPr defaultRowHeight="12.75" x14ac:dyDescent="0.2"/>
  <cols>
    <col min="1" max="1" width="4.42578125" customWidth="1"/>
    <col min="2" max="2" width="25.85546875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2" spans="1:8" x14ac:dyDescent="0.2">
      <c r="A2" s="3" t="s">
        <v>21</v>
      </c>
    </row>
    <row r="3" spans="1:8" x14ac:dyDescent="0.2">
      <c r="A3" s="3" t="s">
        <v>22</v>
      </c>
      <c r="B3" s="16"/>
      <c r="C3" s="16"/>
      <c r="D3" s="16"/>
      <c r="E3" s="16"/>
      <c r="F3" s="16"/>
      <c r="G3" s="16"/>
    </row>
    <row r="4" spans="1:8" x14ac:dyDescent="0.2">
      <c r="A4" s="3" t="s">
        <v>23</v>
      </c>
    </row>
    <row r="5" spans="1:8" ht="15.75" x14ac:dyDescent="0.25">
      <c r="A5" s="15"/>
      <c r="B5" s="15"/>
      <c r="C5" s="15"/>
      <c r="D5" s="15"/>
      <c r="E5" s="15"/>
      <c r="F5" s="15"/>
      <c r="G5" s="15"/>
    </row>
    <row r="6" spans="1:8" x14ac:dyDescent="0.2">
      <c r="A6" s="17" t="s">
        <v>24</v>
      </c>
      <c r="B6" s="4" t="s">
        <v>25</v>
      </c>
    </row>
    <row r="7" spans="1:8" ht="12.75" customHeight="1" x14ac:dyDescent="0.2">
      <c r="A7" s="20"/>
      <c r="B7" s="247" t="s">
        <v>0</v>
      </c>
      <c r="C7" s="249" t="s">
        <v>1</v>
      </c>
      <c r="D7" s="251" t="s">
        <v>6</v>
      </c>
      <c r="E7" s="251" t="s">
        <v>7</v>
      </c>
      <c r="F7" s="251" t="s">
        <v>8</v>
      </c>
      <c r="G7" s="253" t="s">
        <v>19</v>
      </c>
      <c r="H7" s="270" t="s">
        <v>20</v>
      </c>
    </row>
    <row r="8" spans="1:8" x14ac:dyDescent="0.2">
      <c r="A8" s="21"/>
      <c r="B8" s="248"/>
      <c r="C8" s="250"/>
      <c r="D8" s="252"/>
      <c r="E8" s="252"/>
      <c r="F8" s="252"/>
      <c r="G8" s="254"/>
      <c r="H8" s="271"/>
    </row>
    <row r="9" spans="1:8" x14ac:dyDescent="0.2">
      <c r="A9" s="21"/>
      <c r="B9" s="22" t="s">
        <v>2</v>
      </c>
      <c r="C9" s="18" t="s">
        <v>3</v>
      </c>
      <c r="D9" s="7" t="s">
        <v>5</v>
      </c>
      <c r="E9" s="7" t="s">
        <v>4</v>
      </c>
      <c r="F9" s="7" t="s">
        <v>13</v>
      </c>
      <c r="G9" s="7" t="s">
        <v>11</v>
      </c>
      <c r="H9" s="8" t="s">
        <v>12</v>
      </c>
    </row>
    <row r="10" spans="1:8" ht="24" customHeight="1" x14ac:dyDescent="0.2">
      <c r="A10" s="23"/>
      <c r="B10" s="24"/>
      <c r="C10" s="19" t="s">
        <v>17</v>
      </c>
      <c r="D10" s="11" t="s">
        <v>9</v>
      </c>
      <c r="E10" s="10"/>
      <c r="F10" s="11" t="s">
        <v>10</v>
      </c>
      <c r="G10" s="12"/>
      <c r="H10" s="13" t="s">
        <v>14</v>
      </c>
    </row>
    <row r="11" spans="1:8" x14ac:dyDescent="0.2">
      <c r="A11" s="25">
        <v>1</v>
      </c>
      <c r="B11" s="27" t="s">
        <v>26</v>
      </c>
      <c r="C11" s="5">
        <v>2760</v>
      </c>
      <c r="D11" s="30">
        <f>C11/25</f>
        <v>110.4</v>
      </c>
      <c r="E11" s="5">
        <v>46</v>
      </c>
      <c r="F11" s="30">
        <f>D11*E11</f>
        <v>5078.4000000000005</v>
      </c>
      <c r="G11" s="5"/>
      <c r="H11" s="5"/>
    </row>
    <row r="12" spans="1:8" x14ac:dyDescent="0.2">
      <c r="A12" s="2">
        <v>2</v>
      </c>
      <c r="B12" s="28" t="s">
        <v>27</v>
      </c>
      <c r="C12" s="2">
        <v>107</v>
      </c>
      <c r="D12" s="30">
        <f t="shared" ref="D12:D23" si="0">C12/25</f>
        <v>4.28</v>
      </c>
      <c r="E12" s="5">
        <v>46</v>
      </c>
      <c r="F12" s="30">
        <f t="shared" ref="F12:F23" si="1">D12*E12</f>
        <v>196.88000000000002</v>
      </c>
      <c r="G12" s="2"/>
      <c r="H12" s="2"/>
    </row>
    <row r="13" spans="1:8" x14ac:dyDescent="0.2">
      <c r="A13" s="2">
        <v>3</v>
      </c>
      <c r="B13" s="28" t="s">
        <v>28</v>
      </c>
      <c r="C13" s="2">
        <v>620</v>
      </c>
      <c r="D13" s="30">
        <f t="shared" si="0"/>
        <v>24.8</v>
      </c>
      <c r="E13" s="5">
        <v>46</v>
      </c>
      <c r="F13" s="30">
        <f t="shared" si="1"/>
        <v>1140.8</v>
      </c>
      <c r="G13" s="2"/>
      <c r="H13" s="2"/>
    </row>
    <row r="14" spans="1:8" x14ac:dyDescent="0.2">
      <c r="A14" s="2">
        <v>4</v>
      </c>
      <c r="B14" s="28" t="s">
        <v>29</v>
      </c>
      <c r="C14" s="2">
        <v>8</v>
      </c>
      <c r="D14" s="30">
        <f t="shared" si="0"/>
        <v>0.32</v>
      </c>
      <c r="E14" s="5">
        <v>46</v>
      </c>
      <c r="F14" s="30">
        <f t="shared" si="1"/>
        <v>14.72</v>
      </c>
      <c r="G14" s="2"/>
      <c r="H14" s="2"/>
    </row>
    <row r="15" spans="1:8" x14ac:dyDescent="0.2">
      <c r="A15" s="2">
        <v>5</v>
      </c>
      <c r="B15" s="28" t="s">
        <v>30</v>
      </c>
      <c r="C15" s="2">
        <v>45</v>
      </c>
      <c r="D15" s="30">
        <f t="shared" si="0"/>
        <v>1.8</v>
      </c>
      <c r="E15" s="5">
        <v>46</v>
      </c>
      <c r="F15" s="30">
        <f t="shared" si="1"/>
        <v>82.8</v>
      </c>
      <c r="G15" s="2"/>
      <c r="H15" s="2"/>
    </row>
    <row r="16" spans="1:8" x14ac:dyDescent="0.2">
      <c r="A16" s="2">
        <v>6</v>
      </c>
      <c r="B16" s="28" t="s">
        <v>31</v>
      </c>
      <c r="C16" s="2">
        <v>188</v>
      </c>
      <c r="D16" s="30">
        <f t="shared" si="0"/>
        <v>7.52</v>
      </c>
      <c r="E16" s="5">
        <v>46</v>
      </c>
      <c r="F16" s="30">
        <f t="shared" si="1"/>
        <v>345.91999999999996</v>
      </c>
      <c r="G16" s="2"/>
      <c r="H16" s="2"/>
    </row>
    <row r="17" spans="1:8" x14ac:dyDescent="0.2">
      <c r="A17" s="2">
        <v>7</v>
      </c>
      <c r="B17" s="28" t="s">
        <v>32</v>
      </c>
      <c r="C17" s="2">
        <v>195</v>
      </c>
      <c r="D17" s="30">
        <f t="shared" si="0"/>
        <v>7.8</v>
      </c>
      <c r="E17" s="5">
        <v>46</v>
      </c>
      <c r="F17" s="30">
        <f t="shared" si="1"/>
        <v>358.8</v>
      </c>
      <c r="G17" s="2"/>
      <c r="H17" s="2"/>
    </row>
    <row r="18" spans="1:8" x14ac:dyDescent="0.2">
      <c r="A18" s="2">
        <v>8</v>
      </c>
      <c r="B18" s="28" t="s">
        <v>33</v>
      </c>
      <c r="C18" s="2">
        <v>1040</v>
      </c>
      <c r="D18" s="30">
        <f t="shared" si="0"/>
        <v>41.6</v>
      </c>
      <c r="E18" s="5">
        <v>46</v>
      </c>
      <c r="F18" s="30">
        <f t="shared" si="1"/>
        <v>1913.6000000000001</v>
      </c>
      <c r="G18" s="2"/>
      <c r="H18" s="2"/>
    </row>
    <row r="19" spans="1:8" x14ac:dyDescent="0.2">
      <c r="A19" s="2">
        <v>9</v>
      </c>
      <c r="B19" s="28" t="s">
        <v>34</v>
      </c>
      <c r="C19" s="29">
        <v>8</v>
      </c>
      <c r="D19" s="30">
        <f t="shared" si="0"/>
        <v>0.32</v>
      </c>
      <c r="E19" s="5">
        <v>46</v>
      </c>
      <c r="F19" s="30">
        <f t="shared" si="1"/>
        <v>14.72</v>
      </c>
      <c r="G19" s="2"/>
      <c r="H19" s="2"/>
    </row>
    <row r="20" spans="1:8" x14ac:dyDescent="0.2">
      <c r="A20" s="2">
        <v>10</v>
      </c>
      <c r="B20" s="28" t="s">
        <v>35</v>
      </c>
      <c r="C20" s="2">
        <v>78</v>
      </c>
      <c r="D20" s="30">
        <f t="shared" si="0"/>
        <v>3.12</v>
      </c>
      <c r="E20" s="5">
        <v>46</v>
      </c>
      <c r="F20" s="30">
        <f t="shared" si="1"/>
        <v>143.52000000000001</v>
      </c>
      <c r="G20" s="2"/>
      <c r="H20" s="2"/>
    </row>
    <row r="21" spans="1:8" x14ac:dyDescent="0.2">
      <c r="A21" s="2">
        <v>11</v>
      </c>
      <c r="B21" s="28" t="s">
        <v>36</v>
      </c>
      <c r="C21" s="2">
        <v>265</v>
      </c>
      <c r="D21" s="30">
        <f t="shared" si="0"/>
        <v>10.6</v>
      </c>
      <c r="E21" s="5">
        <v>46</v>
      </c>
      <c r="F21" s="30">
        <f t="shared" si="1"/>
        <v>487.59999999999997</v>
      </c>
      <c r="G21" s="2"/>
      <c r="H21" s="2"/>
    </row>
    <row r="22" spans="1:8" x14ac:dyDescent="0.2">
      <c r="A22" s="2">
        <v>12</v>
      </c>
      <c r="B22" s="28" t="s">
        <v>37</v>
      </c>
      <c r="C22" s="2">
        <v>715</v>
      </c>
      <c r="D22" s="30">
        <f t="shared" si="0"/>
        <v>28.6</v>
      </c>
      <c r="E22" s="5">
        <v>46</v>
      </c>
      <c r="F22" s="30">
        <f t="shared" si="1"/>
        <v>1315.6000000000001</v>
      </c>
      <c r="G22" s="2"/>
      <c r="H22" s="2"/>
    </row>
    <row r="23" spans="1:8" x14ac:dyDescent="0.2">
      <c r="A23" s="2">
        <v>13</v>
      </c>
      <c r="B23" s="28" t="s">
        <v>38</v>
      </c>
      <c r="C23" s="2">
        <v>125</v>
      </c>
      <c r="D23" s="30">
        <f t="shared" si="0"/>
        <v>5</v>
      </c>
      <c r="E23" s="5">
        <v>46</v>
      </c>
      <c r="F23" s="30">
        <f t="shared" si="1"/>
        <v>230</v>
      </c>
      <c r="G23" s="2"/>
      <c r="H23" s="2"/>
    </row>
    <row r="24" spans="1:8" x14ac:dyDescent="0.2">
      <c r="A24" s="2">
        <v>14</v>
      </c>
      <c r="B24" s="26"/>
      <c r="C24" s="2"/>
      <c r="D24" s="2"/>
      <c r="E24" s="2"/>
      <c r="F24" s="2"/>
      <c r="G24" s="2"/>
      <c r="H24" s="2"/>
    </row>
    <row r="25" spans="1:8" x14ac:dyDescent="0.2">
      <c r="A25" s="2">
        <v>15</v>
      </c>
      <c r="B25" s="26"/>
      <c r="C25" s="2"/>
      <c r="D25" s="2"/>
      <c r="E25" s="2"/>
      <c r="F25" s="2"/>
      <c r="G25" s="2"/>
      <c r="H25" s="2"/>
    </row>
    <row r="26" spans="1:8" x14ac:dyDescent="0.2">
      <c r="A26" s="2">
        <v>16</v>
      </c>
      <c r="B26" s="26"/>
      <c r="C26" s="2"/>
      <c r="D26" s="2"/>
      <c r="E26" s="2"/>
      <c r="F26" s="2"/>
      <c r="G26" s="2"/>
      <c r="H26" s="2"/>
    </row>
    <row r="27" spans="1:8" x14ac:dyDescent="0.2">
      <c r="A27" s="2">
        <v>17</v>
      </c>
      <c r="B27" s="26"/>
      <c r="C27" s="2"/>
      <c r="D27" s="2"/>
      <c r="E27" s="2"/>
      <c r="F27" s="2"/>
      <c r="G27" s="2"/>
      <c r="H27" s="2"/>
    </row>
    <row r="28" spans="1:8" x14ac:dyDescent="0.2">
      <c r="A28" s="2">
        <v>18</v>
      </c>
      <c r="B28" s="26"/>
      <c r="C28" s="2"/>
      <c r="D28" s="2"/>
      <c r="E28" s="2"/>
      <c r="F28" s="2"/>
      <c r="G28" s="2"/>
      <c r="H28" s="2"/>
    </row>
    <row r="29" spans="1:8" x14ac:dyDescent="0.2">
      <c r="A29" s="2">
        <v>19</v>
      </c>
      <c r="B29" s="26"/>
      <c r="C29" s="2"/>
      <c r="D29" s="2"/>
      <c r="E29" s="2"/>
      <c r="F29" s="2"/>
      <c r="G29" s="2"/>
      <c r="H29" s="2"/>
    </row>
    <row r="30" spans="1:8" x14ac:dyDescent="0.2">
      <c r="A30" s="2">
        <v>20</v>
      </c>
      <c r="B30" s="26"/>
      <c r="C30" s="2"/>
      <c r="D30" s="2"/>
      <c r="E30" s="2"/>
      <c r="F30" s="2"/>
      <c r="G30" s="2"/>
      <c r="H30" s="2"/>
    </row>
    <row r="32" spans="1:8" x14ac:dyDescent="0.2">
      <c r="B32" t="s">
        <v>15</v>
      </c>
    </row>
    <row r="34" spans="2:8" x14ac:dyDescent="0.2">
      <c r="B34" s="1"/>
    </row>
    <row r="36" spans="2:8" x14ac:dyDescent="0.2">
      <c r="F36" t="s">
        <v>16</v>
      </c>
    </row>
    <row r="38" spans="2:8" x14ac:dyDescent="0.2">
      <c r="F38" s="1"/>
      <c r="G38" s="1"/>
      <c r="H38" s="1"/>
    </row>
  </sheetData>
  <mergeCells count="7">
    <mergeCell ref="H7:H8"/>
    <mergeCell ref="B7:B8"/>
    <mergeCell ref="C7:C8"/>
    <mergeCell ref="D7:D8"/>
    <mergeCell ref="E7:E8"/>
    <mergeCell ref="F7:F8"/>
    <mergeCell ref="G7:G8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90" workbookViewId="0">
      <selection sqref="A1:H25"/>
    </sheetView>
  </sheetViews>
  <sheetFormatPr defaultRowHeight="12.75" x14ac:dyDescent="0.2"/>
  <cols>
    <col min="1" max="1" width="5.85546875" customWidth="1"/>
    <col min="2" max="2" width="25.85546875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x14ac:dyDescent="0.2">
      <c r="A1" s="17"/>
      <c r="B1" s="4" t="s">
        <v>25</v>
      </c>
    </row>
    <row r="2" spans="1:8" ht="12.75" customHeight="1" x14ac:dyDescent="0.2">
      <c r="A2" s="20"/>
      <c r="B2" s="247" t="s">
        <v>0</v>
      </c>
      <c r="C2" s="249" t="s">
        <v>1</v>
      </c>
      <c r="D2" s="251" t="s">
        <v>6</v>
      </c>
      <c r="E2" s="251" t="s">
        <v>7</v>
      </c>
      <c r="F2" s="251" t="s">
        <v>8</v>
      </c>
      <c r="G2" s="253" t="s">
        <v>19</v>
      </c>
      <c r="H2" s="270" t="s">
        <v>20</v>
      </c>
    </row>
    <row r="3" spans="1:8" x14ac:dyDescent="0.2">
      <c r="A3" s="21"/>
      <c r="B3" s="248"/>
      <c r="C3" s="250"/>
      <c r="D3" s="252"/>
      <c r="E3" s="252"/>
      <c r="F3" s="252"/>
      <c r="G3" s="254"/>
      <c r="H3" s="271"/>
    </row>
    <row r="4" spans="1:8" x14ac:dyDescent="0.2">
      <c r="A4" s="21"/>
      <c r="B4" s="22" t="s">
        <v>2</v>
      </c>
      <c r="C4" s="18" t="s">
        <v>3</v>
      </c>
      <c r="D4" s="7" t="s">
        <v>5</v>
      </c>
      <c r="E4" s="7" t="s">
        <v>4</v>
      </c>
      <c r="F4" s="7" t="s">
        <v>13</v>
      </c>
      <c r="G4" s="7" t="s">
        <v>11</v>
      </c>
      <c r="H4" s="8" t="s">
        <v>12</v>
      </c>
    </row>
    <row r="5" spans="1:8" ht="24" customHeight="1" x14ac:dyDescent="0.2">
      <c r="A5" s="23"/>
      <c r="B5" s="24"/>
      <c r="C5" s="19" t="s">
        <v>17</v>
      </c>
      <c r="D5" s="11" t="s">
        <v>9</v>
      </c>
      <c r="E5" s="10"/>
      <c r="F5" s="11" t="s">
        <v>10</v>
      </c>
      <c r="G5" s="12"/>
      <c r="H5" s="13" t="s">
        <v>14</v>
      </c>
    </row>
    <row r="6" spans="1:8" x14ac:dyDescent="0.2">
      <c r="A6" s="25">
        <v>1</v>
      </c>
      <c r="B6" s="27" t="s">
        <v>26</v>
      </c>
      <c r="C6" s="5">
        <v>2760</v>
      </c>
      <c r="D6" s="5"/>
      <c r="E6" s="5">
        <v>46</v>
      </c>
      <c r="F6" s="5">
        <f>C6*2</f>
        <v>5520</v>
      </c>
      <c r="G6" s="5"/>
      <c r="H6" s="5"/>
    </row>
    <row r="7" spans="1:8" x14ac:dyDescent="0.2">
      <c r="A7" s="2">
        <v>2</v>
      </c>
      <c r="B7" s="28" t="s">
        <v>27</v>
      </c>
      <c r="C7" s="2">
        <v>107</v>
      </c>
      <c r="D7" s="2"/>
      <c r="E7" s="5">
        <v>46</v>
      </c>
      <c r="F7" s="5">
        <f t="shared" ref="F7:F18" si="0">C7*2</f>
        <v>214</v>
      </c>
      <c r="G7" s="2"/>
      <c r="H7" s="2"/>
    </row>
    <row r="8" spans="1:8" x14ac:dyDescent="0.2">
      <c r="A8" s="2">
        <v>3</v>
      </c>
      <c r="B8" s="28" t="s">
        <v>28</v>
      </c>
      <c r="C8" s="2">
        <v>620</v>
      </c>
      <c r="D8" s="2"/>
      <c r="E8" s="5">
        <v>46</v>
      </c>
      <c r="F8" s="5">
        <f t="shared" si="0"/>
        <v>1240</v>
      </c>
      <c r="G8" s="2"/>
      <c r="H8" s="2"/>
    </row>
    <row r="9" spans="1:8" x14ac:dyDescent="0.2">
      <c r="A9" s="2">
        <v>4</v>
      </c>
      <c r="B9" s="28" t="s">
        <v>29</v>
      </c>
      <c r="C9" s="2">
        <v>8</v>
      </c>
      <c r="D9" s="2"/>
      <c r="E9" s="5">
        <v>46</v>
      </c>
      <c r="F9" s="5">
        <f t="shared" si="0"/>
        <v>16</v>
      </c>
      <c r="G9" s="2"/>
      <c r="H9" s="2"/>
    </row>
    <row r="10" spans="1:8" x14ac:dyDescent="0.2">
      <c r="A10" s="2">
        <v>5</v>
      </c>
      <c r="B10" s="28" t="s">
        <v>30</v>
      </c>
      <c r="C10" s="2">
        <v>45</v>
      </c>
      <c r="D10" s="2"/>
      <c r="E10" s="5">
        <v>46</v>
      </c>
      <c r="F10" s="5">
        <f t="shared" si="0"/>
        <v>90</v>
      </c>
      <c r="G10" s="2"/>
      <c r="H10" s="2"/>
    </row>
    <row r="11" spans="1:8" x14ac:dyDescent="0.2">
      <c r="A11" s="2">
        <v>6</v>
      </c>
      <c r="B11" s="28" t="s">
        <v>31</v>
      </c>
      <c r="C11" s="2">
        <v>188</v>
      </c>
      <c r="D11" s="2"/>
      <c r="E11" s="5">
        <v>46</v>
      </c>
      <c r="F11" s="5">
        <f t="shared" si="0"/>
        <v>376</v>
      </c>
      <c r="G11" s="2"/>
      <c r="H11" s="2"/>
    </row>
    <row r="12" spans="1:8" x14ac:dyDescent="0.2">
      <c r="A12" s="2">
        <v>7</v>
      </c>
      <c r="B12" s="28" t="s">
        <v>32</v>
      </c>
      <c r="C12" s="2">
        <v>195</v>
      </c>
      <c r="D12" s="2"/>
      <c r="E12" s="5">
        <v>46</v>
      </c>
      <c r="F12" s="5">
        <f t="shared" si="0"/>
        <v>390</v>
      </c>
      <c r="G12" s="2"/>
      <c r="H12" s="2"/>
    </row>
    <row r="13" spans="1:8" x14ac:dyDescent="0.2">
      <c r="A13" s="2">
        <v>8</v>
      </c>
      <c r="B13" s="28" t="s">
        <v>33</v>
      </c>
      <c r="C13" s="2">
        <v>1040</v>
      </c>
      <c r="D13" s="2"/>
      <c r="E13" s="5">
        <v>46</v>
      </c>
      <c r="F13" s="5">
        <f t="shared" si="0"/>
        <v>2080</v>
      </c>
      <c r="G13" s="2"/>
      <c r="H13" s="2"/>
    </row>
    <row r="14" spans="1:8" x14ac:dyDescent="0.2">
      <c r="A14" s="2">
        <v>9</v>
      </c>
      <c r="B14" s="28" t="s">
        <v>34</v>
      </c>
      <c r="C14" s="29">
        <v>8</v>
      </c>
      <c r="D14" s="2"/>
      <c r="E14" s="5">
        <v>46</v>
      </c>
      <c r="F14" s="5">
        <f t="shared" si="0"/>
        <v>16</v>
      </c>
      <c r="G14" s="2"/>
      <c r="H14" s="2"/>
    </row>
    <row r="15" spans="1:8" x14ac:dyDescent="0.2">
      <c r="A15" s="2">
        <v>10</v>
      </c>
      <c r="B15" s="28" t="s">
        <v>35</v>
      </c>
      <c r="C15" s="2">
        <v>78</v>
      </c>
      <c r="D15" s="2"/>
      <c r="E15" s="5">
        <v>46</v>
      </c>
      <c r="F15" s="5">
        <f t="shared" si="0"/>
        <v>156</v>
      </c>
      <c r="G15" s="2"/>
      <c r="H15" s="2"/>
    </row>
    <row r="16" spans="1:8" x14ac:dyDescent="0.2">
      <c r="A16" s="2">
        <v>11</v>
      </c>
      <c r="B16" s="28" t="s">
        <v>36</v>
      </c>
      <c r="C16" s="2">
        <v>265</v>
      </c>
      <c r="D16" s="2"/>
      <c r="E16" s="5">
        <v>46</v>
      </c>
      <c r="F16" s="5">
        <f t="shared" si="0"/>
        <v>530</v>
      </c>
      <c r="G16" s="2"/>
      <c r="H16" s="2"/>
    </row>
    <row r="17" spans="1:8" x14ac:dyDescent="0.2">
      <c r="A17" s="2">
        <v>12</v>
      </c>
      <c r="B17" s="28" t="s">
        <v>37</v>
      </c>
      <c r="C17" s="2">
        <v>715</v>
      </c>
      <c r="D17" s="2"/>
      <c r="E17" s="5">
        <v>46</v>
      </c>
      <c r="F17" s="5">
        <f t="shared" si="0"/>
        <v>1430</v>
      </c>
      <c r="G17" s="2"/>
      <c r="H17" s="2"/>
    </row>
    <row r="18" spans="1:8" x14ac:dyDescent="0.2">
      <c r="A18" s="2">
        <v>13</v>
      </c>
      <c r="B18" s="28" t="s">
        <v>38</v>
      </c>
      <c r="C18" s="2">
        <v>125</v>
      </c>
      <c r="D18" s="2"/>
      <c r="E18" s="5">
        <v>46</v>
      </c>
      <c r="F18" s="5">
        <f t="shared" si="0"/>
        <v>250</v>
      </c>
      <c r="G18" s="2"/>
      <c r="H18" s="2"/>
    </row>
    <row r="19" spans="1:8" x14ac:dyDescent="0.2">
      <c r="A19" s="2">
        <v>14</v>
      </c>
      <c r="B19" s="26"/>
      <c r="C19" s="2"/>
      <c r="D19" s="2"/>
      <c r="E19" s="2"/>
      <c r="F19" s="2"/>
      <c r="G19" s="2"/>
      <c r="H19" s="2"/>
    </row>
    <row r="20" spans="1:8" x14ac:dyDescent="0.2">
      <c r="A20" s="2">
        <v>15</v>
      </c>
      <c r="B20" s="26"/>
      <c r="C20" s="2"/>
      <c r="D20" s="2"/>
      <c r="E20" s="2"/>
      <c r="F20" s="2"/>
      <c r="G20" s="2"/>
      <c r="H20" s="2"/>
    </row>
    <row r="21" spans="1:8" x14ac:dyDescent="0.2">
      <c r="A21" s="2">
        <v>16</v>
      </c>
      <c r="B21" s="26"/>
      <c r="C21" s="2"/>
      <c r="D21" s="2"/>
      <c r="E21" s="2"/>
      <c r="F21" s="2"/>
      <c r="G21" s="2"/>
      <c r="H21" s="2"/>
    </row>
    <row r="22" spans="1:8" x14ac:dyDescent="0.2">
      <c r="A22" s="2">
        <v>17</v>
      </c>
      <c r="B22" s="26"/>
      <c r="C22" s="2"/>
      <c r="D22" s="2"/>
      <c r="E22" s="2"/>
      <c r="F22" s="2"/>
      <c r="G22" s="2"/>
      <c r="H22" s="2"/>
    </row>
    <row r="23" spans="1:8" x14ac:dyDescent="0.2">
      <c r="A23" s="2">
        <v>18</v>
      </c>
      <c r="B23" s="26"/>
      <c r="C23" s="2"/>
      <c r="D23" s="2"/>
      <c r="E23" s="2"/>
      <c r="F23" s="2"/>
      <c r="G23" s="2"/>
      <c r="H23" s="2"/>
    </row>
    <row r="24" spans="1:8" x14ac:dyDescent="0.2">
      <c r="A24" s="2">
        <v>19</v>
      </c>
      <c r="B24" s="26"/>
      <c r="C24" s="2"/>
      <c r="D24" s="2"/>
      <c r="E24" s="2"/>
      <c r="F24" s="2"/>
      <c r="G24" s="2"/>
      <c r="H24" s="2"/>
    </row>
    <row r="25" spans="1:8" x14ac:dyDescent="0.2">
      <c r="A25" s="2">
        <v>20</v>
      </c>
      <c r="B25" s="26"/>
      <c r="C25" s="2"/>
      <c r="D25" s="2"/>
      <c r="E25" s="2"/>
      <c r="F25" s="2"/>
      <c r="G25" s="2"/>
      <c r="H25" s="2"/>
    </row>
    <row r="27" spans="1:8" x14ac:dyDescent="0.2">
      <c r="B27" t="s">
        <v>15</v>
      </c>
    </row>
    <row r="29" spans="1:8" x14ac:dyDescent="0.2">
      <c r="B29" s="1"/>
    </row>
    <row r="31" spans="1:8" x14ac:dyDescent="0.2">
      <c r="F31" t="s">
        <v>16</v>
      </c>
    </row>
    <row r="33" spans="6:8" x14ac:dyDescent="0.2">
      <c r="F33" s="1"/>
      <c r="G33" s="1"/>
      <c r="H33" s="1"/>
    </row>
  </sheetData>
  <mergeCells count="7">
    <mergeCell ref="H2:H3"/>
    <mergeCell ref="B2:B3"/>
    <mergeCell ref="C2:C3"/>
    <mergeCell ref="D2:D3"/>
    <mergeCell ref="E2:E3"/>
    <mergeCell ref="F2:F3"/>
    <mergeCell ref="G2:G3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4"/>
  <sheetViews>
    <sheetView topLeftCell="A25" zoomScale="90" workbookViewId="0">
      <selection activeCell="A2" sqref="A2"/>
    </sheetView>
  </sheetViews>
  <sheetFormatPr defaultRowHeight="12.75" x14ac:dyDescent="0.2"/>
  <cols>
    <col min="1" max="1" width="25.85546875" customWidth="1"/>
    <col min="2" max="2" width="16.5703125" customWidth="1"/>
    <col min="3" max="3" width="15" customWidth="1"/>
    <col min="4" max="4" width="13.140625" customWidth="1"/>
    <col min="5" max="5" width="14.5703125" customWidth="1"/>
    <col min="6" max="7" width="12.7109375" customWidth="1"/>
  </cols>
  <sheetData>
    <row r="1" spans="1:7" ht="15" x14ac:dyDescent="0.25">
      <c r="A1" s="378" t="s">
        <v>18</v>
      </c>
      <c r="B1" s="378"/>
      <c r="C1" s="378"/>
      <c r="D1" s="378"/>
      <c r="E1" s="378"/>
      <c r="F1" s="378"/>
      <c r="G1" s="378"/>
    </row>
    <row r="3" spans="1:7" x14ac:dyDescent="0.2">
      <c r="A3" s="3" t="s">
        <v>21</v>
      </c>
    </row>
    <row r="4" spans="1:7" x14ac:dyDescent="0.2">
      <c r="A4" s="3" t="s">
        <v>22</v>
      </c>
      <c r="B4" s="16"/>
      <c r="C4" s="16"/>
      <c r="D4" s="16"/>
      <c r="E4" s="16"/>
      <c r="F4" s="16"/>
      <c r="G4" s="16"/>
    </row>
    <row r="5" spans="1:7" x14ac:dyDescent="0.2">
      <c r="A5" s="3" t="s">
        <v>23</v>
      </c>
    </row>
    <row r="6" spans="1:7" ht="15.75" x14ac:dyDescent="0.25">
      <c r="A6" s="272"/>
      <c r="B6" s="272"/>
      <c r="C6" s="272"/>
      <c r="D6" s="272"/>
      <c r="E6" s="272"/>
      <c r="F6" s="272"/>
      <c r="G6" s="272"/>
    </row>
    <row r="7" spans="1:7" x14ac:dyDescent="0.2">
      <c r="A7" s="17" t="s">
        <v>24</v>
      </c>
    </row>
    <row r="8" spans="1:7" ht="12.75" customHeight="1" x14ac:dyDescent="0.2">
      <c r="A8" s="379" t="s">
        <v>0</v>
      </c>
      <c r="B8" s="251" t="s">
        <v>1</v>
      </c>
      <c r="C8" s="251" t="s">
        <v>6</v>
      </c>
      <c r="D8" s="251" t="s">
        <v>7</v>
      </c>
      <c r="E8" s="251" t="s">
        <v>8</v>
      </c>
      <c r="F8" s="253" t="s">
        <v>19</v>
      </c>
      <c r="G8" s="270" t="s">
        <v>20</v>
      </c>
    </row>
    <row r="9" spans="1:7" x14ac:dyDescent="0.2">
      <c r="A9" s="380"/>
      <c r="B9" s="252"/>
      <c r="C9" s="252"/>
      <c r="D9" s="252"/>
      <c r="E9" s="252"/>
      <c r="F9" s="254"/>
      <c r="G9" s="271"/>
    </row>
    <row r="10" spans="1:7" x14ac:dyDescent="0.2">
      <c r="A10" s="6" t="s">
        <v>2</v>
      </c>
      <c r="B10" s="7" t="s">
        <v>3</v>
      </c>
      <c r="C10" s="7" t="s">
        <v>5</v>
      </c>
      <c r="D10" s="7" t="s">
        <v>4</v>
      </c>
      <c r="E10" s="7" t="s">
        <v>13</v>
      </c>
      <c r="F10" s="7" t="s">
        <v>11</v>
      </c>
      <c r="G10" s="8" t="s">
        <v>12</v>
      </c>
    </row>
    <row r="11" spans="1:7" ht="24" customHeight="1" x14ac:dyDescent="0.2">
      <c r="A11" s="9"/>
      <c r="B11" s="10" t="s">
        <v>17</v>
      </c>
      <c r="C11" s="11" t="s">
        <v>9</v>
      </c>
      <c r="D11" s="10"/>
      <c r="E11" s="11" t="s">
        <v>10</v>
      </c>
      <c r="F11" s="12"/>
      <c r="G11" s="13" t="s">
        <v>14</v>
      </c>
    </row>
    <row r="12" spans="1:7" x14ac:dyDescent="0.2">
      <c r="A12" s="14">
        <v>1</v>
      </c>
      <c r="B12" s="5"/>
      <c r="C12" s="5"/>
      <c r="D12" s="5"/>
      <c r="E12" s="5"/>
      <c r="F12" s="5"/>
      <c r="G12" s="5"/>
    </row>
    <row r="13" spans="1:7" x14ac:dyDescent="0.2">
      <c r="A13" s="14">
        <v>2</v>
      </c>
      <c r="B13" s="2"/>
      <c r="C13" s="2"/>
      <c r="D13" s="2"/>
      <c r="E13" s="2"/>
      <c r="F13" s="2"/>
      <c r="G13" s="2"/>
    </row>
    <row r="14" spans="1:7" x14ac:dyDescent="0.2">
      <c r="A14" s="14">
        <v>3</v>
      </c>
      <c r="B14" s="2"/>
      <c r="C14" s="2"/>
      <c r="D14" s="2"/>
      <c r="E14" s="2"/>
      <c r="F14" s="2"/>
      <c r="G14" s="2"/>
    </row>
    <row r="15" spans="1:7" x14ac:dyDescent="0.2">
      <c r="A15" s="14">
        <v>4</v>
      </c>
      <c r="B15" s="2"/>
      <c r="C15" s="2"/>
      <c r="D15" s="2"/>
      <c r="E15" s="2"/>
      <c r="F15" s="2"/>
      <c r="G15" s="2"/>
    </row>
    <row r="16" spans="1:7" x14ac:dyDescent="0.2">
      <c r="A16" s="14">
        <v>5</v>
      </c>
      <c r="B16" s="2"/>
      <c r="C16" s="2"/>
      <c r="D16" s="2"/>
      <c r="E16" s="2"/>
      <c r="F16" s="2"/>
      <c r="G16" s="2"/>
    </row>
    <row r="17" spans="1:7" x14ac:dyDescent="0.2">
      <c r="A17" s="14">
        <v>6</v>
      </c>
      <c r="B17" s="2"/>
      <c r="C17" s="2"/>
      <c r="D17" s="2"/>
      <c r="E17" s="2"/>
      <c r="F17" s="2"/>
      <c r="G17" s="2"/>
    </row>
    <row r="18" spans="1:7" x14ac:dyDescent="0.2">
      <c r="A18" s="14">
        <v>7</v>
      </c>
      <c r="B18" s="2"/>
      <c r="C18" s="2"/>
      <c r="D18" s="2"/>
      <c r="E18" s="2"/>
      <c r="F18" s="2"/>
      <c r="G18" s="2"/>
    </row>
    <row r="19" spans="1:7" x14ac:dyDescent="0.2">
      <c r="A19" s="14">
        <v>8</v>
      </c>
      <c r="B19" s="2"/>
      <c r="C19" s="2"/>
      <c r="D19" s="2"/>
      <c r="E19" s="2"/>
      <c r="F19" s="2"/>
      <c r="G19" s="2"/>
    </row>
    <row r="20" spans="1:7" x14ac:dyDescent="0.2">
      <c r="A20" s="14">
        <v>9</v>
      </c>
      <c r="B20" s="2"/>
      <c r="C20" s="2"/>
      <c r="D20" s="2"/>
      <c r="E20" s="2"/>
      <c r="F20" s="2"/>
      <c r="G20" s="2"/>
    </row>
    <row r="21" spans="1:7" x14ac:dyDescent="0.2">
      <c r="A21" s="14">
        <v>10</v>
      </c>
      <c r="B21" s="2"/>
      <c r="C21" s="2"/>
      <c r="D21" s="2"/>
      <c r="E21" s="2"/>
      <c r="F21" s="2"/>
      <c r="G21" s="2"/>
    </row>
    <row r="22" spans="1:7" x14ac:dyDescent="0.2">
      <c r="A22" s="14">
        <v>11</v>
      </c>
      <c r="B22" s="2"/>
      <c r="C22" s="2"/>
      <c r="D22" s="2"/>
      <c r="E22" s="2"/>
      <c r="F22" s="2"/>
      <c r="G22" s="2"/>
    </row>
    <row r="23" spans="1:7" x14ac:dyDescent="0.2">
      <c r="A23" s="14">
        <v>12</v>
      </c>
      <c r="B23" s="2"/>
      <c r="C23" s="2"/>
      <c r="D23" s="2"/>
      <c r="E23" s="2"/>
      <c r="F23" s="2"/>
      <c r="G23" s="2"/>
    </row>
    <row r="24" spans="1:7" x14ac:dyDescent="0.2">
      <c r="A24" s="14">
        <v>13</v>
      </c>
      <c r="B24" s="2"/>
      <c r="C24" s="2"/>
      <c r="D24" s="2"/>
      <c r="E24" s="2"/>
      <c r="F24" s="2"/>
      <c r="G24" s="2"/>
    </row>
    <row r="25" spans="1:7" x14ac:dyDescent="0.2">
      <c r="A25" s="14">
        <v>14</v>
      </c>
      <c r="B25" s="2"/>
      <c r="C25" s="2"/>
      <c r="D25" s="2"/>
      <c r="E25" s="2"/>
      <c r="F25" s="2"/>
      <c r="G25" s="2"/>
    </row>
    <row r="26" spans="1:7" x14ac:dyDescent="0.2">
      <c r="A26" s="14">
        <v>15</v>
      </c>
      <c r="B26" s="2"/>
      <c r="C26" s="2"/>
      <c r="D26" s="2"/>
      <c r="E26" s="2"/>
      <c r="F26" s="2"/>
      <c r="G26" s="2"/>
    </row>
    <row r="27" spans="1:7" x14ac:dyDescent="0.2">
      <c r="A27" s="14">
        <v>16</v>
      </c>
      <c r="B27" s="2"/>
      <c r="C27" s="2"/>
      <c r="D27" s="2"/>
      <c r="E27" s="2"/>
      <c r="F27" s="2"/>
      <c r="G27" s="2"/>
    </row>
    <row r="28" spans="1:7" x14ac:dyDescent="0.2">
      <c r="A28" s="14">
        <v>17</v>
      </c>
      <c r="B28" s="2"/>
      <c r="C28" s="2"/>
      <c r="D28" s="2"/>
      <c r="E28" s="2"/>
      <c r="F28" s="2"/>
      <c r="G28" s="2"/>
    </row>
    <row r="29" spans="1:7" x14ac:dyDescent="0.2">
      <c r="A29" s="14">
        <v>18</v>
      </c>
      <c r="B29" s="2"/>
      <c r="C29" s="2"/>
      <c r="D29" s="2"/>
      <c r="E29" s="2"/>
      <c r="F29" s="2"/>
      <c r="G29" s="2"/>
    </row>
    <row r="30" spans="1:7" x14ac:dyDescent="0.2">
      <c r="A30" s="14">
        <v>19</v>
      </c>
      <c r="B30" s="2"/>
      <c r="C30" s="2"/>
      <c r="D30" s="2"/>
      <c r="E30" s="2"/>
      <c r="F30" s="2"/>
      <c r="G30" s="2"/>
    </row>
    <row r="31" spans="1:7" x14ac:dyDescent="0.2">
      <c r="A31" s="14">
        <v>20</v>
      </c>
      <c r="B31" s="2"/>
      <c r="C31" s="2"/>
      <c r="D31" s="2"/>
      <c r="E31" s="2"/>
      <c r="F31" s="2"/>
      <c r="G31" s="2"/>
    </row>
    <row r="32" spans="1:7" x14ac:dyDescent="0.2">
      <c r="A32" s="14">
        <v>21</v>
      </c>
      <c r="B32" s="2"/>
      <c r="C32" s="2"/>
      <c r="D32" s="2"/>
      <c r="E32" s="2"/>
      <c r="F32" s="2"/>
      <c r="G32" s="2"/>
    </row>
    <row r="33" spans="1:7" x14ac:dyDescent="0.2">
      <c r="A33" s="14">
        <v>22</v>
      </c>
      <c r="B33" s="2"/>
      <c r="C33" s="2"/>
      <c r="D33" s="2"/>
      <c r="E33" s="2"/>
      <c r="F33" s="2"/>
      <c r="G33" s="2"/>
    </row>
    <row r="34" spans="1:7" x14ac:dyDescent="0.2">
      <c r="A34" s="14">
        <v>23</v>
      </c>
      <c r="B34" s="2"/>
      <c r="C34" s="2"/>
      <c r="D34" s="2"/>
      <c r="E34" s="2"/>
      <c r="F34" s="2"/>
      <c r="G34" s="2"/>
    </row>
    <row r="35" spans="1:7" x14ac:dyDescent="0.2">
      <c r="A35" s="14">
        <v>24</v>
      </c>
      <c r="B35" s="2"/>
      <c r="C35" s="2"/>
      <c r="D35" s="2"/>
      <c r="E35" s="2"/>
      <c r="F35" s="2"/>
      <c r="G35" s="2"/>
    </row>
    <row r="36" spans="1:7" x14ac:dyDescent="0.2">
      <c r="A36" s="14">
        <v>25</v>
      </c>
      <c r="B36" s="2"/>
      <c r="C36" s="2"/>
      <c r="D36" s="2"/>
      <c r="E36" s="2"/>
      <c r="F36" s="2"/>
      <c r="G36" s="2"/>
    </row>
    <row r="37" spans="1:7" x14ac:dyDescent="0.2">
      <c r="A37" s="14">
        <v>26</v>
      </c>
      <c r="B37" s="2"/>
      <c r="C37" s="2"/>
      <c r="D37" s="2"/>
      <c r="E37" s="2"/>
      <c r="F37" s="2"/>
      <c r="G37" s="2"/>
    </row>
    <row r="38" spans="1:7" x14ac:dyDescent="0.2">
      <c r="A38" s="14">
        <v>27</v>
      </c>
      <c r="B38" s="2"/>
      <c r="C38" s="2"/>
      <c r="D38" s="2"/>
      <c r="E38" s="2"/>
      <c r="F38" s="2"/>
      <c r="G38" s="2"/>
    </row>
    <row r="39" spans="1:7" x14ac:dyDescent="0.2">
      <c r="A39" s="14">
        <v>28</v>
      </c>
      <c r="B39" s="2"/>
      <c r="C39" s="2"/>
      <c r="D39" s="2"/>
      <c r="E39" s="2"/>
      <c r="F39" s="2"/>
      <c r="G39" s="2"/>
    </row>
    <row r="40" spans="1:7" x14ac:dyDescent="0.2">
      <c r="A40" s="14">
        <v>29</v>
      </c>
      <c r="B40" s="2"/>
      <c r="C40" s="2"/>
      <c r="D40" s="2"/>
      <c r="E40" s="2"/>
      <c r="F40" s="2"/>
      <c r="G40" s="2"/>
    </row>
    <row r="41" spans="1:7" x14ac:dyDescent="0.2">
      <c r="A41" s="14">
        <v>30</v>
      </c>
      <c r="B41" s="2"/>
      <c r="C41" s="2"/>
      <c r="D41" s="2"/>
      <c r="E41" s="2"/>
      <c r="F41" s="2"/>
      <c r="G41" s="2"/>
    </row>
    <row r="42" spans="1:7" x14ac:dyDescent="0.2">
      <c r="A42" s="14">
        <v>31</v>
      </c>
      <c r="B42" s="2"/>
      <c r="C42" s="2"/>
      <c r="D42" s="2"/>
      <c r="E42" s="2"/>
      <c r="F42" s="2"/>
      <c r="G42" s="2"/>
    </row>
    <row r="43" spans="1:7" x14ac:dyDescent="0.2">
      <c r="A43" s="14">
        <v>32</v>
      </c>
      <c r="B43" s="2"/>
      <c r="C43" s="2"/>
      <c r="D43" s="2"/>
      <c r="E43" s="2"/>
      <c r="F43" s="2"/>
      <c r="G43" s="2"/>
    </row>
    <row r="44" spans="1:7" x14ac:dyDescent="0.2">
      <c r="A44" s="14">
        <v>33</v>
      </c>
      <c r="B44" s="2"/>
      <c r="C44" s="2"/>
      <c r="D44" s="2"/>
      <c r="E44" s="2"/>
      <c r="F44" s="2"/>
      <c r="G44" s="2"/>
    </row>
    <row r="45" spans="1:7" x14ac:dyDescent="0.2">
      <c r="A45" s="14">
        <v>34</v>
      </c>
      <c r="B45" s="2"/>
      <c r="C45" s="2"/>
      <c r="D45" s="2"/>
      <c r="E45" s="2"/>
      <c r="F45" s="2"/>
      <c r="G45" s="2"/>
    </row>
    <row r="46" spans="1:7" x14ac:dyDescent="0.2">
      <c r="A46" s="14">
        <v>35</v>
      </c>
      <c r="B46" s="2"/>
      <c r="C46" s="2"/>
      <c r="D46" s="2"/>
      <c r="E46" s="2"/>
      <c r="F46" s="2"/>
      <c r="G46" s="2"/>
    </row>
    <row r="48" spans="1:7" x14ac:dyDescent="0.2">
      <c r="A48" t="s">
        <v>15</v>
      </c>
    </row>
    <row r="50" spans="1:7" x14ac:dyDescent="0.2">
      <c r="A50" s="1"/>
    </row>
    <row r="52" spans="1:7" x14ac:dyDescent="0.2">
      <c r="E52" t="s">
        <v>16</v>
      </c>
    </row>
    <row r="54" spans="1:7" x14ac:dyDescent="0.2">
      <c r="E54" s="1"/>
      <c r="F54" s="1"/>
      <c r="G54" s="1"/>
    </row>
  </sheetData>
  <mergeCells count="9">
    <mergeCell ref="A1:G1"/>
    <mergeCell ref="A6:G6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="90" workbookViewId="0">
      <selection activeCell="L25" sqref="L25"/>
    </sheetView>
  </sheetViews>
  <sheetFormatPr defaultRowHeight="12.75" x14ac:dyDescent="0.2"/>
  <cols>
    <col min="1" max="1" width="5.85546875" customWidth="1"/>
    <col min="2" max="2" width="21.42578125" customWidth="1"/>
    <col min="3" max="3" width="13.28515625" customWidth="1"/>
    <col min="4" max="4" width="4.140625" customWidth="1"/>
    <col min="5" max="5" width="14.5703125" customWidth="1"/>
    <col min="6" max="6" width="12.42578125" customWidth="1"/>
    <col min="7" max="7" width="12.85546875" customWidth="1"/>
    <col min="8" max="8" width="9" customWidth="1"/>
    <col min="9" max="9" width="3.7109375" customWidth="1"/>
    <col min="10" max="10" width="14.28515625" customWidth="1"/>
    <col min="13" max="13" width="11.5703125" customWidth="1"/>
  </cols>
  <sheetData>
    <row r="1" spans="1:19" ht="15.75" x14ac:dyDescent="0.25">
      <c r="A1" s="73"/>
      <c r="B1" s="73"/>
      <c r="C1" s="73"/>
      <c r="D1" s="73"/>
      <c r="E1" s="73"/>
      <c r="F1" s="116"/>
      <c r="G1" s="108"/>
      <c r="H1" s="109"/>
      <c r="I1" s="109"/>
      <c r="J1" s="110"/>
    </row>
    <row r="2" spans="1:19" ht="15.75" x14ac:dyDescent="0.25">
      <c r="A2" s="272" t="s">
        <v>164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9" ht="15.75" x14ac:dyDescent="0.25">
      <c r="A3" s="272"/>
      <c r="B3" s="272"/>
      <c r="C3" s="272"/>
      <c r="D3" s="272"/>
      <c r="E3" s="272"/>
      <c r="F3" s="272"/>
      <c r="G3" s="272"/>
      <c r="H3" s="272"/>
      <c r="I3" s="272"/>
      <c r="J3" s="272"/>
    </row>
    <row r="4" spans="1:19" ht="15.75" x14ac:dyDescent="0.25">
      <c r="A4" s="273" t="s">
        <v>132</v>
      </c>
      <c r="B4" s="274"/>
      <c r="C4" s="274"/>
      <c r="D4" s="221"/>
      <c r="E4" s="73"/>
      <c r="F4" s="116"/>
      <c r="G4" s="73"/>
      <c r="H4" s="73"/>
      <c r="I4" s="73"/>
      <c r="J4" s="73"/>
    </row>
    <row r="5" spans="1:19" ht="15.75" x14ac:dyDescent="0.25">
      <c r="A5" s="273" t="s">
        <v>133</v>
      </c>
      <c r="B5" s="274"/>
      <c r="C5" s="274"/>
      <c r="D5" s="221"/>
      <c r="E5" s="227"/>
      <c r="F5" s="227"/>
      <c r="G5" s="227"/>
      <c r="H5" s="227"/>
      <c r="I5" s="227"/>
      <c r="J5" s="73"/>
    </row>
    <row r="6" spans="1:19" ht="15.75" x14ac:dyDescent="0.25">
      <c r="A6" s="275" t="s">
        <v>134</v>
      </c>
      <c r="B6" s="275"/>
      <c r="C6" s="275"/>
      <c r="D6" s="275"/>
      <c r="E6" s="275"/>
      <c r="F6" s="116"/>
      <c r="G6" s="73"/>
      <c r="H6" s="73"/>
      <c r="I6" s="73"/>
      <c r="J6" s="73"/>
    </row>
    <row r="7" spans="1:19" ht="15.75" x14ac:dyDescent="0.25">
      <c r="A7" s="274" t="s">
        <v>166</v>
      </c>
      <c r="B7" s="274"/>
      <c r="C7" s="274"/>
      <c r="D7" s="221"/>
      <c r="E7" s="276" t="s">
        <v>175</v>
      </c>
      <c r="F7" s="276"/>
      <c r="G7" s="276"/>
      <c r="H7" s="276"/>
      <c r="I7" s="276"/>
      <c r="J7" s="276"/>
    </row>
    <row r="8" spans="1:19" ht="15.75" x14ac:dyDescent="0.25">
      <c r="A8" s="277" t="s">
        <v>202</v>
      </c>
      <c r="B8" s="277"/>
      <c r="C8" s="277"/>
      <c r="D8" s="277"/>
      <c r="E8" s="277"/>
      <c r="F8" s="116"/>
      <c r="G8" s="73"/>
      <c r="H8" s="73"/>
      <c r="I8" s="73"/>
      <c r="J8" s="73"/>
    </row>
    <row r="9" spans="1:19" ht="12.75" customHeight="1" x14ac:dyDescent="0.2">
      <c r="A9" s="111"/>
      <c r="B9" s="241" t="s">
        <v>0</v>
      </c>
      <c r="C9" s="278" t="s">
        <v>181</v>
      </c>
      <c r="D9" s="279"/>
      <c r="E9" s="241" t="s">
        <v>182</v>
      </c>
      <c r="F9" s="243" t="s">
        <v>170</v>
      </c>
      <c r="G9" s="245" t="s">
        <v>167</v>
      </c>
      <c r="H9" s="282" t="s">
        <v>124</v>
      </c>
      <c r="I9" s="283"/>
      <c r="J9" s="286" t="s">
        <v>125</v>
      </c>
    </row>
    <row r="10" spans="1:19" ht="19.5" customHeight="1" x14ac:dyDescent="0.2">
      <c r="A10" s="112"/>
      <c r="B10" s="242"/>
      <c r="C10" s="280"/>
      <c r="D10" s="281"/>
      <c r="E10" s="242"/>
      <c r="F10" s="244"/>
      <c r="G10" s="246"/>
      <c r="H10" s="284"/>
      <c r="I10" s="285"/>
      <c r="J10" s="287"/>
    </row>
    <row r="11" spans="1:19" ht="18" x14ac:dyDescent="0.2">
      <c r="A11" s="177"/>
      <c r="B11" s="113" t="s">
        <v>2</v>
      </c>
      <c r="C11" s="288" t="s">
        <v>3</v>
      </c>
      <c r="D11" s="289"/>
      <c r="E11" s="113" t="s">
        <v>5</v>
      </c>
      <c r="F11" s="117" t="s">
        <v>4</v>
      </c>
      <c r="G11" s="113" t="s">
        <v>13</v>
      </c>
      <c r="H11" s="288" t="s">
        <v>11</v>
      </c>
      <c r="I11" s="289"/>
      <c r="J11" s="113" t="s">
        <v>12</v>
      </c>
    </row>
    <row r="12" spans="1:19" ht="31.5" customHeight="1" x14ac:dyDescent="0.2">
      <c r="A12" s="210">
        <v>25</v>
      </c>
      <c r="B12" s="114"/>
      <c r="C12" s="290" t="s">
        <v>17</v>
      </c>
      <c r="D12" s="291"/>
      <c r="E12" s="114" t="s">
        <v>9</v>
      </c>
      <c r="F12" s="89"/>
      <c r="G12" s="115" t="s">
        <v>10</v>
      </c>
      <c r="H12" s="292" t="s">
        <v>156</v>
      </c>
      <c r="I12" s="293"/>
      <c r="J12" s="115" t="s">
        <v>14</v>
      </c>
    </row>
    <row r="13" spans="1:19" ht="24" customHeight="1" x14ac:dyDescent="0.25">
      <c r="A13" s="255" t="s">
        <v>145</v>
      </c>
      <c r="B13" s="256"/>
      <c r="C13" s="257"/>
      <c r="D13" s="258"/>
      <c r="E13" s="214" t="s">
        <v>198</v>
      </c>
      <c r="F13" s="118"/>
      <c r="G13" s="214" t="s">
        <v>197</v>
      </c>
      <c r="H13" s="294" t="s">
        <v>195</v>
      </c>
      <c r="I13" s="295"/>
      <c r="J13" s="213" t="s">
        <v>196</v>
      </c>
    </row>
    <row r="14" spans="1:19" ht="15" x14ac:dyDescent="0.2">
      <c r="A14" s="119">
        <v>1</v>
      </c>
      <c r="B14" s="238" t="s">
        <v>201</v>
      </c>
      <c r="C14" s="174">
        <v>115</v>
      </c>
      <c r="D14" s="173" t="s">
        <v>183</v>
      </c>
      <c r="E14" s="123">
        <f>C14/A12</f>
        <v>4.5999999999999996</v>
      </c>
      <c r="F14" s="121">
        <v>46</v>
      </c>
      <c r="G14" s="239">
        <f>E14*F14/J47</f>
        <v>0.21159999999999998</v>
      </c>
      <c r="H14" s="180">
        <v>30</v>
      </c>
      <c r="I14" s="168" t="s">
        <v>180</v>
      </c>
      <c r="J14" s="123">
        <f t="shared" ref="J14:J20" si="0">G14*H14</f>
        <v>6.3479999999999999</v>
      </c>
      <c r="L14" s="74"/>
      <c r="M14" s="200"/>
      <c r="N14" s="200"/>
      <c r="O14" s="201"/>
      <c r="P14" s="200"/>
      <c r="Q14" s="201"/>
      <c r="R14" s="237"/>
      <c r="S14" s="201"/>
    </row>
    <row r="15" spans="1:19" ht="15" x14ac:dyDescent="0.2">
      <c r="A15" s="119">
        <v>2</v>
      </c>
      <c r="B15" s="238" t="s">
        <v>84</v>
      </c>
      <c r="C15" s="175">
        <v>10</v>
      </c>
      <c r="D15" s="173" t="s">
        <v>183</v>
      </c>
      <c r="E15" s="123">
        <f>C15/A12</f>
        <v>0.4</v>
      </c>
      <c r="F15" s="124">
        <v>46</v>
      </c>
      <c r="G15" s="239">
        <f>E15*F15/J47</f>
        <v>1.8400000000000003E-2</v>
      </c>
      <c r="H15" s="181">
        <v>40</v>
      </c>
      <c r="I15" s="168" t="s">
        <v>180</v>
      </c>
      <c r="J15" s="123">
        <f t="shared" si="0"/>
        <v>0.7360000000000001</v>
      </c>
      <c r="L15" s="3"/>
      <c r="M15" s="71"/>
      <c r="N15" s="56"/>
      <c r="O15" s="84"/>
      <c r="P15" s="57"/>
      <c r="Q15" s="84"/>
      <c r="R15" s="56"/>
      <c r="S15" s="85"/>
    </row>
    <row r="16" spans="1:19" ht="15" x14ac:dyDescent="0.2">
      <c r="A16" s="119">
        <v>3</v>
      </c>
      <c r="B16" s="238" t="s">
        <v>31</v>
      </c>
      <c r="C16" s="175">
        <v>10</v>
      </c>
      <c r="D16" s="173" t="s">
        <v>183</v>
      </c>
      <c r="E16" s="123">
        <f>C16/A12</f>
        <v>0.4</v>
      </c>
      <c r="F16" s="124">
        <v>46</v>
      </c>
      <c r="G16" s="239">
        <f>E16*F16/J47</f>
        <v>1.8400000000000003E-2</v>
      </c>
      <c r="H16" s="182">
        <v>40</v>
      </c>
      <c r="I16" s="168" t="s">
        <v>180</v>
      </c>
      <c r="J16" s="123">
        <f t="shared" si="0"/>
        <v>0.7360000000000001</v>
      </c>
      <c r="L16" s="3"/>
      <c r="M16" s="71"/>
      <c r="N16" s="56"/>
      <c r="O16" s="84"/>
      <c r="P16" s="57"/>
      <c r="Q16" s="84"/>
      <c r="R16" s="56"/>
      <c r="S16" s="85"/>
    </row>
    <row r="17" spans="1:19" ht="15" x14ac:dyDescent="0.2">
      <c r="A17" s="119">
        <v>4</v>
      </c>
      <c r="B17" s="238" t="s">
        <v>93</v>
      </c>
      <c r="C17" s="175">
        <v>135</v>
      </c>
      <c r="D17" s="173" t="s">
        <v>183</v>
      </c>
      <c r="E17" s="123">
        <f>C17/A12</f>
        <v>5.4</v>
      </c>
      <c r="F17" s="124">
        <v>46</v>
      </c>
      <c r="G17" s="239">
        <f>E17*F17/J47</f>
        <v>0.24840000000000001</v>
      </c>
      <c r="H17" s="182">
        <v>40</v>
      </c>
      <c r="I17" s="168" t="s">
        <v>180</v>
      </c>
      <c r="J17" s="123">
        <f t="shared" si="0"/>
        <v>9.9359999999999999</v>
      </c>
      <c r="L17" s="3"/>
      <c r="M17" s="71"/>
      <c r="N17" s="56"/>
      <c r="O17" s="84"/>
      <c r="P17" s="57"/>
      <c r="Q17" s="84"/>
      <c r="R17" s="56"/>
      <c r="S17" s="85"/>
    </row>
    <row r="18" spans="1:19" ht="15" x14ac:dyDescent="0.2">
      <c r="A18" s="119">
        <v>5</v>
      </c>
      <c r="B18" s="238" t="s">
        <v>94</v>
      </c>
      <c r="C18" s="175">
        <v>90</v>
      </c>
      <c r="D18" s="173" t="s">
        <v>183</v>
      </c>
      <c r="E18" s="123">
        <f>C18/A12</f>
        <v>3.6</v>
      </c>
      <c r="F18" s="124">
        <v>46</v>
      </c>
      <c r="G18" s="239">
        <f>E18*F18/J47</f>
        <v>0.1656</v>
      </c>
      <c r="H18" s="182">
        <v>40</v>
      </c>
      <c r="I18" s="168" t="s">
        <v>180</v>
      </c>
      <c r="J18" s="123">
        <f t="shared" si="0"/>
        <v>6.6239999999999997</v>
      </c>
      <c r="L18" s="3"/>
      <c r="M18" s="71"/>
      <c r="N18" s="56"/>
      <c r="O18" s="84"/>
      <c r="P18" s="57"/>
      <c r="Q18" s="84"/>
      <c r="R18" s="56"/>
      <c r="S18" s="85"/>
    </row>
    <row r="19" spans="1:19" ht="15" x14ac:dyDescent="0.2">
      <c r="A19" s="119">
        <v>6</v>
      </c>
      <c r="B19" s="219"/>
      <c r="C19" s="175"/>
      <c r="D19" s="173"/>
      <c r="E19" s="123">
        <f>C19/A12</f>
        <v>0</v>
      </c>
      <c r="F19" s="124"/>
      <c r="G19" s="239">
        <f>E19*F19/J47</f>
        <v>0</v>
      </c>
      <c r="H19" s="182"/>
      <c r="I19" s="168" t="s">
        <v>180</v>
      </c>
      <c r="J19" s="123">
        <f t="shared" si="0"/>
        <v>0</v>
      </c>
      <c r="L19" s="3"/>
      <c r="M19" s="71"/>
      <c r="N19" s="56"/>
      <c r="O19" s="84"/>
      <c r="P19" s="57"/>
      <c r="Q19" s="84"/>
      <c r="R19" s="56"/>
      <c r="S19" s="85"/>
    </row>
    <row r="20" spans="1:19" ht="15" x14ac:dyDescent="0.2">
      <c r="A20" s="119">
        <v>7</v>
      </c>
      <c r="B20" s="120"/>
      <c r="C20" s="176"/>
      <c r="D20" s="184"/>
      <c r="E20" s="123">
        <f>C20/A12</f>
        <v>0</v>
      </c>
      <c r="F20" s="185"/>
      <c r="G20" s="239">
        <f>E20*F20/J47</f>
        <v>0</v>
      </c>
      <c r="H20" s="186"/>
      <c r="I20" s="168" t="s">
        <v>180</v>
      </c>
      <c r="J20" s="123">
        <f t="shared" si="0"/>
        <v>0</v>
      </c>
      <c r="L20" s="3"/>
      <c r="M20" s="71"/>
      <c r="N20" s="56"/>
      <c r="O20" s="84"/>
      <c r="P20" s="57"/>
      <c r="Q20" s="84"/>
      <c r="R20" s="56"/>
      <c r="S20" s="85"/>
    </row>
    <row r="21" spans="1:19" ht="15.75" x14ac:dyDescent="0.25">
      <c r="A21" s="119"/>
      <c r="B21" s="259"/>
      <c r="C21" s="260"/>
      <c r="D21" s="261"/>
      <c r="E21" s="261"/>
      <c r="F21" s="261"/>
      <c r="G21" s="261"/>
      <c r="H21" s="261"/>
      <c r="I21" s="262"/>
      <c r="J21" s="125">
        <f>SUM(J14:J20)</f>
        <v>24.38</v>
      </c>
      <c r="L21" s="3"/>
      <c r="M21" s="71"/>
      <c r="N21" s="56"/>
      <c r="O21" s="84"/>
      <c r="P21" s="57"/>
      <c r="Q21" s="84"/>
      <c r="R21" s="56"/>
      <c r="S21" s="85"/>
    </row>
    <row r="22" spans="1:19" ht="15.75" x14ac:dyDescent="0.25">
      <c r="A22" s="296" t="s">
        <v>40</v>
      </c>
      <c r="B22" s="296"/>
      <c r="C22" s="297"/>
      <c r="D22" s="296"/>
      <c r="E22" s="296"/>
      <c r="F22" s="296"/>
      <c r="G22" s="296"/>
      <c r="H22" s="298"/>
      <c r="I22" s="296"/>
      <c r="J22" s="296"/>
      <c r="L22" s="3"/>
      <c r="M22" s="71"/>
      <c r="N22" s="56"/>
      <c r="O22" s="84"/>
      <c r="P22" s="57"/>
      <c r="Q22" s="84"/>
      <c r="R22" s="56"/>
      <c r="S22" s="85"/>
    </row>
    <row r="23" spans="1:19" ht="15.75" customHeight="1" x14ac:dyDescent="0.2">
      <c r="A23" s="119">
        <v>1</v>
      </c>
      <c r="B23" s="238" t="s">
        <v>38</v>
      </c>
      <c r="C23" s="175">
        <v>50</v>
      </c>
      <c r="D23" s="173" t="s">
        <v>179</v>
      </c>
      <c r="E23" s="123">
        <f>C23/A12</f>
        <v>2</v>
      </c>
      <c r="F23" s="124">
        <v>46</v>
      </c>
      <c r="G23" s="239">
        <f>E23*F23/J47</f>
        <v>9.1999999999999998E-2</v>
      </c>
      <c r="H23" s="181">
        <v>70</v>
      </c>
      <c r="I23" s="168" t="s">
        <v>172</v>
      </c>
      <c r="J23" s="123">
        <f>G23*H23</f>
        <v>6.4399999999999995</v>
      </c>
      <c r="L23" s="3"/>
      <c r="M23" s="3"/>
      <c r="N23" s="57"/>
      <c r="O23" s="57"/>
      <c r="P23" s="57"/>
      <c r="Q23" s="57"/>
      <c r="R23" s="57"/>
      <c r="S23" s="86"/>
    </row>
    <row r="24" spans="1:19" ht="15" x14ac:dyDescent="0.2">
      <c r="A24" s="119">
        <v>2</v>
      </c>
      <c r="B24" s="238" t="s">
        <v>63</v>
      </c>
      <c r="C24" s="175">
        <v>10</v>
      </c>
      <c r="D24" s="173" t="s">
        <v>179</v>
      </c>
      <c r="E24" s="123">
        <f>C24/A12</f>
        <v>0.4</v>
      </c>
      <c r="F24" s="124">
        <v>46</v>
      </c>
      <c r="G24" s="239">
        <f>E24*F24/J47</f>
        <v>1.8400000000000003E-2</v>
      </c>
      <c r="H24" s="182">
        <v>25</v>
      </c>
      <c r="I24" s="168" t="s">
        <v>172</v>
      </c>
      <c r="J24" s="123">
        <f>G24*H24</f>
        <v>0.46000000000000008</v>
      </c>
      <c r="L24" s="74"/>
      <c r="M24" s="71"/>
      <c r="N24" s="57"/>
      <c r="O24" s="84"/>
      <c r="P24" s="57"/>
      <c r="Q24" s="84"/>
      <c r="R24" s="57"/>
      <c r="S24" s="85"/>
    </row>
    <row r="25" spans="1:19" ht="15" x14ac:dyDescent="0.2">
      <c r="A25" s="119">
        <v>3</v>
      </c>
      <c r="B25" s="238" t="s">
        <v>30</v>
      </c>
      <c r="C25" s="175">
        <v>15</v>
      </c>
      <c r="D25" s="173" t="s">
        <v>183</v>
      </c>
      <c r="E25" s="123">
        <f>C25/A12</f>
        <v>0.6</v>
      </c>
      <c r="F25" s="124">
        <v>46</v>
      </c>
      <c r="G25" s="239">
        <f>E25*F25/J47</f>
        <v>2.76E-2</v>
      </c>
      <c r="H25" s="182">
        <v>18</v>
      </c>
      <c r="I25" s="168" t="s">
        <v>180</v>
      </c>
      <c r="J25" s="123">
        <f>G25*H25</f>
        <v>0.49680000000000002</v>
      </c>
      <c r="L25" s="3"/>
      <c r="M25" s="71"/>
      <c r="N25" s="56"/>
      <c r="O25" s="84"/>
      <c r="P25" s="57"/>
      <c r="Q25" s="84"/>
      <c r="R25" s="56"/>
      <c r="S25" s="85"/>
    </row>
    <row r="26" spans="1:19" ht="15" x14ac:dyDescent="0.2">
      <c r="A26" s="119">
        <v>4</v>
      </c>
      <c r="B26" s="219"/>
      <c r="C26" s="175"/>
      <c r="D26" s="173"/>
      <c r="E26" s="123">
        <f>C26/A12</f>
        <v>0</v>
      </c>
      <c r="F26" s="124"/>
      <c r="G26" s="239">
        <f>E26*F26/J47</f>
        <v>0</v>
      </c>
      <c r="H26" s="182"/>
      <c r="I26" s="168"/>
      <c r="J26" s="123">
        <f>G26*H26</f>
        <v>0</v>
      </c>
      <c r="L26" s="3"/>
      <c r="M26" s="71"/>
      <c r="N26" s="56"/>
      <c r="O26" s="84"/>
      <c r="P26" s="57"/>
      <c r="Q26" s="84"/>
      <c r="R26" s="56"/>
      <c r="S26" s="85"/>
    </row>
    <row r="27" spans="1:19" ht="15" x14ac:dyDescent="0.2">
      <c r="A27" s="119">
        <v>5</v>
      </c>
      <c r="B27" s="120"/>
      <c r="C27" s="208"/>
      <c r="D27" s="173"/>
      <c r="E27" s="123">
        <f>C27/A12</f>
        <v>0</v>
      </c>
      <c r="F27" s="124"/>
      <c r="G27" s="239">
        <f>E27*F27/J47</f>
        <v>0</v>
      </c>
      <c r="H27" s="182"/>
      <c r="I27" s="168"/>
      <c r="J27" s="123">
        <f>G27*H27</f>
        <v>0</v>
      </c>
      <c r="L27" s="3"/>
      <c r="M27" s="71"/>
      <c r="N27" s="56"/>
      <c r="O27" s="84"/>
      <c r="P27" s="57"/>
      <c r="Q27" s="84"/>
      <c r="R27" s="56"/>
      <c r="S27" s="85"/>
    </row>
    <row r="28" spans="1:19" ht="15" x14ac:dyDescent="0.2">
      <c r="A28" s="119">
        <v>6</v>
      </c>
      <c r="B28" s="120"/>
      <c r="C28" s="176"/>
      <c r="D28" s="184"/>
      <c r="E28" s="123">
        <f>C28/A12</f>
        <v>0</v>
      </c>
      <c r="F28" s="124"/>
      <c r="G28" s="240">
        <f>E28*F28/J47</f>
        <v>0</v>
      </c>
      <c r="H28" s="186"/>
      <c r="I28" s="168"/>
      <c r="J28" s="123">
        <f t="shared" ref="J28:J29" si="1">G28*H28</f>
        <v>0</v>
      </c>
      <c r="L28" s="3"/>
      <c r="M28" s="71"/>
      <c r="N28" s="57"/>
      <c r="O28" s="84"/>
      <c r="P28" s="57"/>
      <c r="Q28" s="84"/>
      <c r="R28" s="57"/>
      <c r="S28" s="85"/>
    </row>
    <row r="29" spans="1:19" ht="15" x14ac:dyDescent="0.2">
      <c r="A29" s="119">
        <v>7</v>
      </c>
      <c r="B29" s="120"/>
      <c r="C29" s="176"/>
      <c r="D29" s="184"/>
      <c r="E29" s="123">
        <f>C29/A12</f>
        <v>0</v>
      </c>
      <c r="F29" s="124"/>
      <c r="G29" s="240">
        <f>E29*F29/J47</f>
        <v>0</v>
      </c>
      <c r="H29" s="186"/>
      <c r="I29" s="168"/>
      <c r="J29" s="123">
        <f t="shared" si="1"/>
        <v>0</v>
      </c>
      <c r="L29" s="3"/>
      <c r="M29" s="71"/>
      <c r="N29" s="57"/>
      <c r="O29" s="84"/>
      <c r="P29" s="57"/>
      <c r="Q29" s="84"/>
      <c r="R29" s="57"/>
      <c r="S29" s="85"/>
    </row>
    <row r="30" spans="1:19" ht="15.75" customHeight="1" x14ac:dyDescent="0.25">
      <c r="A30" s="119"/>
      <c r="B30" s="299"/>
      <c r="C30" s="300"/>
      <c r="D30" s="301"/>
      <c r="E30" s="301"/>
      <c r="F30" s="301"/>
      <c r="G30" s="301"/>
      <c r="H30" s="301"/>
      <c r="I30" s="302"/>
      <c r="J30" s="125">
        <f>SUM(J23:J29)</f>
        <v>7.3967999999999998</v>
      </c>
      <c r="L30" s="3"/>
      <c r="M30" s="71"/>
      <c r="N30" s="57"/>
      <c r="O30" s="84"/>
      <c r="P30" s="57"/>
      <c r="Q30" s="84"/>
      <c r="R30" s="57"/>
      <c r="S30" s="86"/>
    </row>
    <row r="31" spans="1:19" ht="15.75" x14ac:dyDescent="0.25">
      <c r="A31" s="296" t="s">
        <v>41</v>
      </c>
      <c r="B31" s="296"/>
      <c r="C31" s="297"/>
      <c r="D31" s="296"/>
      <c r="E31" s="296"/>
      <c r="F31" s="296"/>
      <c r="G31" s="296"/>
      <c r="H31" s="298"/>
      <c r="I31" s="296"/>
      <c r="J31" s="296"/>
      <c r="L31" s="74"/>
      <c r="M31" s="87"/>
      <c r="N31" s="57"/>
      <c r="O31" s="57"/>
      <c r="P31" s="57"/>
      <c r="Q31" s="57"/>
      <c r="R31" s="57"/>
      <c r="S31" s="85"/>
    </row>
    <row r="32" spans="1:19" ht="15" x14ac:dyDescent="0.2">
      <c r="A32" s="119">
        <v>1</v>
      </c>
      <c r="B32" s="238" t="s">
        <v>92</v>
      </c>
      <c r="C32" s="175">
        <v>90</v>
      </c>
      <c r="D32" s="173" t="s">
        <v>183</v>
      </c>
      <c r="E32" s="123">
        <f>C32/A12</f>
        <v>3.6</v>
      </c>
      <c r="F32" s="124">
        <v>46</v>
      </c>
      <c r="G32" s="239">
        <f>E32*F32/J47</f>
        <v>0.1656</v>
      </c>
      <c r="H32" s="181">
        <v>80</v>
      </c>
      <c r="I32" s="168" t="s">
        <v>180</v>
      </c>
      <c r="J32" s="123">
        <f>G32*H32</f>
        <v>13.247999999999999</v>
      </c>
      <c r="L32" s="3"/>
      <c r="M32" s="71"/>
      <c r="N32" s="56"/>
      <c r="O32" s="84"/>
      <c r="P32" s="57"/>
      <c r="Q32" s="84"/>
      <c r="R32" s="56"/>
      <c r="S32" s="85"/>
    </row>
    <row r="33" spans="1:19" ht="15" x14ac:dyDescent="0.2">
      <c r="A33" s="119">
        <v>2</v>
      </c>
      <c r="B33" s="238" t="s">
        <v>95</v>
      </c>
      <c r="C33" s="175">
        <v>70</v>
      </c>
      <c r="D33" s="173" t="s">
        <v>183</v>
      </c>
      <c r="E33" s="123">
        <f>C33/A12</f>
        <v>2.8</v>
      </c>
      <c r="F33" s="124">
        <v>46</v>
      </c>
      <c r="G33" s="239">
        <f>E33*F33/J47</f>
        <v>0.12879999999999997</v>
      </c>
      <c r="H33" s="182">
        <v>80</v>
      </c>
      <c r="I33" s="168" t="s">
        <v>180</v>
      </c>
      <c r="J33" s="123">
        <f>G33*H33</f>
        <v>10.303999999999998</v>
      </c>
      <c r="L33" s="3"/>
      <c r="M33" s="71"/>
      <c r="N33" s="56"/>
      <c r="O33" s="84"/>
      <c r="P33" s="57"/>
      <c r="Q33" s="84"/>
      <c r="R33" s="57"/>
      <c r="S33" s="85"/>
    </row>
    <row r="34" spans="1:19" ht="15" x14ac:dyDescent="0.2">
      <c r="A34" s="119"/>
      <c r="B34" s="219"/>
      <c r="C34" s="216"/>
      <c r="D34" s="173"/>
      <c r="E34" s="123">
        <f>C34/A12</f>
        <v>0</v>
      </c>
      <c r="F34" s="124"/>
      <c r="G34" s="239">
        <f>E34*F34/J47</f>
        <v>0</v>
      </c>
      <c r="H34" s="138"/>
      <c r="I34" s="168"/>
      <c r="J34" s="123">
        <f>G34*H34</f>
        <v>0</v>
      </c>
      <c r="L34" s="3"/>
      <c r="M34" s="87"/>
      <c r="N34" s="57"/>
      <c r="O34" s="57"/>
      <c r="P34" s="57"/>
      <c r="Q34" s="57"/>
      <c r="R34" s="57"/>
      <c r="S34" s="57"/>
    </row>
    <row r="35" spans="1:19" ht="15.75" x14ac:dyDescent="0.25">
      <c r="A35" s="119"/>
      <c r="B35" s="259"/>
      <c r="C35" s="260"/>
      <c r="D35" s="261"/>
      <c r="E35" s="261"/>
      <c r="F35" s="261"/>
      <c r="G35" s="261"/>
      <c r="H35" s="261"/>
      <c r="I35" s="262"/>
      <c r="J35" s="125">
        <f>SUM(J32:J34)</f>
        <v>23.552</v>
      </c>
      <c r="L35" s="3"/>
      <c r="M35" s="87"/>
      <c r="N35" s="57"/>
      <c r="O35" s="57"/>
      <c r="P35" s="57"/>
      <c r="Q35" s="57"/>
      <c r="R35" s="57"/>
      <c r="S35" s="57"/>
    </row>
    <row r="36" spans="1:19" ht="15.75" x14ac:dyDescent="0.25">
      <c r="A36" s="119"/>
      <c r="B36" s="263" t="s">
        <v>168</v>
      </c>
      <c r="C36" s="264"/>
      <c r="D36" s="264"/>
      <c r="E36" s="264"/>
      <c r="F36" s="264"/>
      <c r="G36" s="264"/>
      <c r="H36" s="264"/>
      <c r="I36" s="265"/>
      <c r="J36" s="125">
        <f>SUM(J35,J30,J21)</f>
        <v>55.328800000000001</v>
      </c>
      <c r="L36" s="3"/>
      <c r="M36" s="87"/>
      <c r="N36" s="57"/>
      <c r="O36" s="57"/>
      <c r="P36" s="57"/>
      <c r="Q36" s="57"/>
      <c r="R36" s="57"/>
      <c r="S36" s="57"/>
    </row>
    <row r="37" spans="1:19" ht="15.75" x14ac:dyDescent="0.25">
      <c r="A37" s="73"/>
      <c r="B37" s="171" t="s">
        <v>178</v>
      </c>
      <c r="C37" s="171"/>
      <c r="D37" s="171"/>
      <c r="E37" s="171"/>
      <c r="F37" s="266" t="s">
        <v>199</v>
      </c>
      <c r="G37" s="267"/>
      <c r="H37" s="268">
        <f>J36/F14</f>
        <v>1.2028000000000001</v>
      </c>
      <c r="I37" s="268"/>
      <c r="J37" s="218"/>
    </row>
    <row r="38" spans="1:19" ht="15.75" x14ac:dyDescent="0.25">
      <c r="A38" s="225" t="s">
        <v>137</v>
      </c>
      <c r="B38" s="129"/>
      <c r="C38" s="110"/>
      <c r="D38" s="110"/>
      <c r="E38" s="110"/>
      <c r="F38" s="110"/>
      <c r="G38" s="110"/>
      <c r="H38" s="127"/>
      <c r="I38" s="127"/>
      <c r="J38" s="110"/>
    </row>
    <row r="39" spans="1:19" ht="15" x14ac:dyDescent="0.2">
      <c r="A39" s="110"/>
      <c r="B39" s="110"/>
      <c r="C39" s="110"/>
      <c r="D39" s="110"/>
      <c r="E39" s="110"/>
      <c r="F39" s="110"/>
      <c r="G39" s="110"/>
      <c r="H39" s="127"/>
      <c r="I39" s="127"/>
      <c r="J39" s="110"/>
    </row>
    <row r="40" spans="1:19" ht="15.75" x14ac:dyDescent="0.25">
      <c r="A40" s="269"/>
      <c r="B40" s="269"/>
      <c r="C40" s="73"/>
      <c r="D40" s="73"/>
      <c r="E40" s="73"/>
      <c r="F40" s="73"/>
      <c r="G40" s="305" t="s">
        <v>16</v>
      </c>
      <c r="H40" s="305"/>
      <c r="I40" s="220"/>
      <c r="J40" s="73"/>
    </row>
    <row r="41" spans="1:19" ht="15" x14ac:dyDescent="0.2">
      <c r="A41" s="303" t="s">
        <v>138</v>
      </c>
      <c r="B41" s="303"/>
      <c r="C41" s="73"/>
      <c r="D41" s="73"/>
      <c r="E41" s="73"/>
      <c r="F41" s="73"/>
      <c r="G41" s="73"/>
      <c r="H41" s="128"/>
      <c r="I41" s="128"/>
      <c r="J41" s="73"/>
    </row>
    <row r="42" spans="1:19" ht="15" x14ac:dyDescent="0.2">
      <c r="A42" s="73"/>
      <c r="B42" s="73"/>
      <c r="C42" s="73"/>
      <c r="D42" s="73"/>
      <c r="E42" s="73"/>
      <c r="F42" s="73"/>
      <c r="G42" s="73"/>
      <c r="H42" s="128"/>
      <c r="I42" s="128"/>
      <c r="J42" s="73"/>
    </row>
    <row r="43" spans="1:19" ht="15.75" x14ac:dyDescent="0.25">
      <c r="A43" s="269"/>
      <c r="B43" s="269"/>
      <c r="C43" s="73"/>
      <c r="D43" s="73"/>
      <c r="E43" s="73"/>
      <c r="F43" s="73"/>
      <c r="G43" s="306"/>
      <c r="H43" s="306"/>
      <c r="I43" s="306"/>
      <c r="J43" s="306"/>
    </row>
    <row r="44" spans="1:19" ht="15" x14ac:dyDescent="0.2">
      <c r="A44" s="303" t="s">
        <v>139</v>
      </c>
      <c r="B44" s="303"/>
      <c r="C44" s="73"/>
      <c r="D44" s="73"/>
      <c r="E44" s="73"/>
      <c r="F44" s="73"/>
      <c r="G44" s="303" t="s">
        <v>130</v>
      </c>
      <c r="H44" s="303"/>
      <c r="I44" s="303"/>
      <c r="J44" s="303"/>
    </row>
    <row r="45" spans="1:19" ht="15" x14ac:dyDescent="0.2">
      <c r="A45" s="73"/>
      <c r="B45" s="73"/>
      <c r="C45" s="73"/>
      <c r="D45" s="73"/>
      <c r="E45" s="73"/>
      <c r="F45" s="73"/>
      <c r="G45" s="73"/>
      <c r="H45" s="128"/>
      <c r="I45" s="128"/>
      <c r="J45" s="73"/>
    </row>
    <row r="46" spans="1:19" ht="15.75" x14ac:dyDescent="0.25">
      <c r="A46" s="269"/>
      <c r="B46" s="269"/>
      <c r="C46" s="73"/>
      <c r="D46" s="73"/>
      <c r="E46" s="73"/>
      <c r="F46" s="73"/>
      <c r="G46" s="73"/>
      <c r="H46" s="128"/>
      <c r="I46" s="128"/>
      <c r="J46" s="73"/>
    </row>
    <row r="47" spans="1:19" ht="15" x14ac:dyDescent="0.2">
      <c r="A47" s="303" t="s">
        <v>139</v>
      </c>
      <c r="B47" s="303"/>
      <c r="C47" s="73"/>
      <c r="D47" s="73"/>
      <c r="E47" s="73"/>
      <c r="F47" s="304" t="s">
        <v>193</v>
      </c>
      <c r="G47" s="304"/>
      <c r="H47" s="304"/>
      <c r="I47" s="304"/>
      <c r="J47" s="179">
        <v>1000</v>
      </c>
    </row>
    <row r="48" spans="1:19" x14ac:dyDescent="0.2">
      <c r="A48" s="3"/>
      <c r="B48" s="57"/>
      <c r="C48" s="57"/>
      <c r="D48" s="3"/>
      <c r="E48" s="3"/>
      <c r="F48" s="3"/>
      <c r="G48" s="3"/>
      <c r="H48" s="3"/>
    </row>
    <row r="49" spans="1:8" x14ac:dyDescent="0.2">
      <c r="A49" s="3"/>
      <c r="B49" s="56"/>
      <c r="C49" s="57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3"/>
      <c r="B53" s="3"/>
      <c r="C53" s="3"/>
      <c r="D53" s="3"/>
      <c r="E53" s="3"/>
      <c r="F53" s="3"/>
      <c r="G53" s="3"/>
      <c r="H53" s="3"/>
    </row>
    <row r="54" spans="1:8" x14ac:dyDescent="0.2">
      <c r="A54" s="3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/>
      <c r="G55" s="3"/>
      <c r="H55" s="3"/>
    </row>
    <row r="56" spans="1:8" x14ac:dyDescent="0.2">
      <c r="A56" s="3"/>
      <c r="B56" s="3"/>
      <c r="C56" s="3"/>
      <c r="D56" s="3"/>
      <c r="E56" s="3"/>
      <c r="F56" s="3"/>
      <c r="G56" s="3"/>
      <c r="H56" s="3"/>
    </row>
    <row r="57" spans="1:8" x14ac:dyDescent="0.2">
      <c r="A57" s="3"/>
      <c r="B57" s="3"/>
      <c r="C57" s="3"/>
      <c r="D57" s="3"/>
      <c r="E57" s="3"/>
      <c r="F57" s="3"/>
      <c r="G57" s="3"/>
      <c r="H57" s="3"/>
    </row>
    <row r="58" spans="1:8" ht="15" x14ac:dyDescent="0.25">
      <c r="A58" s="230"/>
      <c r="B58" s="230"/>
      <c r="C58" s="230"/>
      <c r="D58" s="230"/>
      <c r="E58" s="230"/>
      <c r="F58" s="53"/>
      <c r="G58" s="17"/>
      <c r="H58" s="3"/>
    </row>
    <row r="59" spans="1:8" ht="15" x14ac:dyDescent="0.25">
      <c r="A59" s="230"/>
      <c r="B59" s="230"/>
      <c r="C59" s="230"/>
      <c r="D59" s="230"/>
      <c r="E59" s="230"/>
      <c r="F59" s="53"/>
      <c r="G59" s="17"/>
      <c r="H59" s="3"/>
    </row>
    <row r="60" spans="1:8" x14ac:dyDescent="0.2">
      <c r="A60" s="230"/>
      <c r="B60" s="230"/>
      <c r="C60" s="230"/>
      <c r="D60" s="230"/>
      <c r="E60" s="230"/>
      <c r="F60" s="230"/>
      <c r="G60" s="230"/>
      <c r="H60" s="230"/>
    </row>
    <row r="61" spans="1:8" x14ac:dyDescent="0.2">
      <c r="A61" s="3" t="s">
        <v>21</v>
      </c>
      <c r="B61" s="230"/>
      <c r="C61" s="230"/>
      <c r="D61" s="230"/>
      <c r="E61" s="230"/>
      <c r="F61" s="230"/>
      <c r="G61" s="230"/>
      <c r="H61" s="230"/>
    </row>
    <row r="62" spans="1:8" x14ac:dyDescent="0.2">
      <c r="A62" s="3" t="s">
        <v>22</v>
      </c>
      <c r="B62" s="231"/>
      <c r="C62" s="231"/>
      <c r="D62" s="231"/>
      <c r="E62" s="231"/>
      <c r="F62" s="231"/>
      <c r="G62" s="231"/>
      <c r="H62" s="230"/>
    </row>
    <row r="63" spans="1:8" x14ac:dyDescent="0.2">
      <c r="A63" s="3" t="s">
        <v>23</v>
      </c>
      <c r="B63" s="230"/>
      <c r="C63" s="230"/>
      <c r="D63" s="230"/>
      <c r="E63" s="230"/>
      <c r="F63" s="230"/>
      <c r="G63" s="230"/>
      <c r="H63" s="230"/>
    </row>
    <row r="64" spans="1:8" ht="15.75" x14ac:dyDescent="0.25">
      <c r="A64" s="221" t="s">
        <v>131</v>
      </c>
      <c r="B64" s="223"/>
      <c r="C64" s="223"/>
      <c r="D64" s="223"/>
      <c r="E64" s="223"/>
      <c r="F64" s="223"/>
      <c r="G64" s="223"/>
      <c r="H64" s="230"/>
    </row>
    <row r="65" spans="1:8" x14ac:dyDescent="0.2">
      <c r="A65" s="44" t="s">
        <v>42</v>
      </c>
      <c r="B65" s="232" t="s">
        <v>118</v>
      </c>
      <c r="C65" s="230"/>
      <c r="D65" s="230"/>
      <c r="E65" s="230"/>
      <c r="F65" s="230"/>
      <c r="G65" s="230"/>
      <c r="H65" s="230"/>
    </row>
    <row r="66" spans="1:8" x14ac:dyDescent="0.2">
      <c r="A66" s="20"/>
      <c r="B66" s="247" t="s">
        <v>0</v>
      </c>
      <c r="C66" s="249" t="s">
        <v>117</v>
      </c>
      <c r="D66" s="251" t="s">
        <v>6</v>
      </c>
      <c r="E66" s="251" t="s">
        <v>7</v>
      </c>
      <c r="F66" s="251" t="s">
        <v>8</v>
      </c>
      <c r="G66" s="253" t="s">
        <v>124</v>
      </c>
      <c r="H66" s="270" t="s">
        <v>126</v>
      </c>
    </row>
    <row r="67" spans="1:8" x14ac:dyDescent="0.2">
      <c r="A67" s="21"/>
      <c r="B67" s="248"/>
      <c r="C67" s="250"/>
      <c r="D67" s="252"/>
      <c r="E67" s="252"/>
      <c r="F67" s="252"/>
      <c r="G67" s="254"/>
      <c r="H67" s="271"/>
    </row>
    <row r="68" spans="1:8" x14ac:dyDescent="0.2">
      <c r="A68" s="21"/>
      <c r="B68" s="22" t="s">
        <v>2</v>
      </c>
      <c r="C68" s="18" t="s">
        <v>3</v>
      </c>
      <c r="D68" s="7" t="s">
        <v>5</v>
      </c>
      <c r="E68" s="7" t="s">
        <v>4</v>
      </c>
      <c r="F68" s="7" t="s">
        <v>13</v>
      </c>
      <c r="G68" s="7" t="s">
        <v>11</v>
      </c>
      <c r="H68" s="8" t="s">
        <v>12</v>
      </c>
    </row>
    <row r="69" spans="1:8" ht="120" x14ac:dyDescent="0.2">
      <c r="A69" s="23"/>
      <c r="B69" s="24"/>
      <c r="C69" s="19" t="s">
        <v>17</v>
      </c>
      <c r="D69" s="11" t="s">
        <v>9</v>
      </c>
      <c r="E69" s="10"/>
      <c r="F69" s="11" t="s">
        <v>10</v>
      </c>
      <c r="G69" s="12"/>
      <c r="H69" s="13" t="s">
        <v>14</v>
      </c>
    </row>
    <row r="70" spans="1:8" x14ac:dyDescent="0.2">
      <c r="A70" s="35" t="s">
        <v>39</v>
      </c>
      <c r="B70" s="31"/>
      <c r="C70" s="31"/>
      <c r="D70" s="32"/>
      <c r="E70" s="31"/>
      <c r="F70" s="32"/>
      <c r="G70" s="33"/>
      <c r="H70" s="32"/>
    </row>
    <row r="71" spans="1:8" x14ac:dyDescent="0.2">
      <c r="A71" s="2">
        <v>1</v>
      </c>
      <c r="B71" s="28" t="s">
        <v>91</v>
      </c>
      <c r="C71" s="42" t="s">
        <v>96</v>
      </c>
      <c r="D71" s="45"/>
      <c r="E71" s="43">
        <v>46</v>
      </c>
      <c r="F71" s="45"/>
      <c r="G71" s="42" t="s">
        <v>77</v>
      </c>
      <c r="H71" s="46"/>
    </row>
    <row r="72" spans="1:8" x14ac:dyDescent="0.2">
      <c r="A72" s="2">
        <v>2</v>
      </c>
      <c r="B72" s="28" t="s">
        <v>84</v>
      </c>
      <c r="C72" s="42" t="s">
        <v>97</v>
      </c>
      <c r="D72" s="45"/>
      <c r="E72" s="43">
        <v>46</v>
      </c>
      <c r="F72" s="45"/>
      <c r="G72" s="42" t="s">
        <v>48</v>
      </c>
      <c r="H72" s="46"/>
    </row>
    <row r="73" spans="1:8" x14ac:dyDescent="0.2">
      <c r="A73" s="2">
        <v>3</v>
      </c>
      <c r="B73" s="28" t="s">
        <v>31</v>
      </c>
      <c r="C73" s="42" t="s">
        <v>97</v>
      </c>
      <c r="D73" s="45"/>
      <c r="E73" s="43">
        <v>46</v>
      </c>
      <c r="F73" s="45"/>
      <c r="G73" s="42" t="s">
        <v>48</v>
      </c>
      <c r="H73" s="46"/>
    </row>
    <row r="74" spans="1:8" x14ac:dyDescent="0.2">
      <c r="A74" s="2">
        <v>4</v>
      </c>
      <c r="B74" s="28" t="s">
        <v>93</v>
      </c>
      <c r="C74" s="42" t="s">
        <v>98</v>
      </c>
      <c r="D74" s="45"/>
      <c r="E74" s="43">
        <v>46</v>
      </c>
      <c r="F74" s="45"/>
      <c r="G74" s="42" t="s">
        <v>48</v>
      </c>
      <c r="H74" s="46"/>
    </row>
    <row r="75" spans="1:8" x14ac:dyDescent="0.2">
      <c r="A75" s="2">
        <v>5</v>
      </c>
      <c r="B75" s="28" t="s">
        <v>94</v>
      </c>
      <c r="C75" s="42" t="s">
        <v>99</v>
      </c>
      <c r="D75" s="45"/>
      <c r="E75" s="43">
        <v>46</v>
      </c>
      <c r="F75" s="45"/>
      <c r="G75" s="42" t="s">
        <v>48</v>
      </c>
      <c r="H75" s="46"/>
    </row>
    <row r="76" spans="1:8" x14ac:dyDescent="0.2">
      <c r="A76" s="2">
        <v>6</v>
      </c>
      <c r="B76" s="28"/>
      <c r="C76" s="42"/>
      <c r="D76" s="45"/>
      <c r="E76" s="43"/>
      <c r="F76" s="45"/>
      <c r="G76" s="42"/>
      <c r="H76" s="46"/>
    </row>
    <row r="77" spans="1:8" x14ac:dyDescent="0.2">
      <c r="A77" s="2">
        <v>7</v>
      </c>
      <c r="B77" s="28"/>
      <c r="C77" s="42"/>
      <c r="D77" s="45"/>
      <c r="E77" s="43"/>
      <c r="F77" s="45"/>
      <c r="G77" s="42"/>
      <c r="H77" s="46"/>
    </row>
    <row r="78" spans="1:8" x14ac:dyDescent="0.2">
      <c r="A78" s="2">
        <v>8</v>
      </c>
      <c r="B78" s="28"/>
      <c r="C78" s="42"/>
      <c r="D78" s="45"/>
      <c r="E78" s="43"/>
      <c r="F78" s="45"/>
      <c r="G78" s="42"/>
      <c r="H78" s="46"/>
    </row>
    <row r="79" spans="1:8" x14ac:dyDescent="0.2">
      <c r="A79" s="2">
        <v>9</v>
      </c>
      <c r="B79" s="2"/>
      <c r="C79" s="43"/>
      <c r="D79" s="43"/>
      <c r="E79" s="43"/>
      <c r="F79" s="43"/>
      <c r="G79" s="43"/>
      <c r="H79" s="47"/>
    </row>
    <row r="80" spans="1:8" x14ac:dyDescent="0.2">
      <c r="A80" s="36" t="s">
        <v>40</v>
      </c>
      <c r="B80" s="28"/>
      <c r="C80" s="43"/>
      <c r="D80" s="45"/>
      <c r="E80" s="43"/>
      <c r="F80" s="45"/>
      <c r="G80" s="43"/>
      <c r="H80" s="46"/>
    </row>
    <row r="81" spans="1:8" x14ac:dyDescent="0.2">
      <c r="A81" s="2">
        <v>1</v>
      </c>
      <c r="B81" s="28" t="s">
        <v>38</v>
      </c>
      <c r="C81" s="42" t="s">
        <v>73</v>
      </c>
      <c r="D81" s="45"/>
      <c r="E81" s="43">
        <v>46</v>
      </c>
      <c r="F81" s="45"/>
      <c r="G81" s="42" t="s">
        <v>79</v>
      </c>
      <c r="H81" s="46"/>
    </row>
    <row r="82" spans="1:8" x14ac:dyDescent="0.2">
      <c r="A82" s="2">
        <v>2</v>
      </c>
      <c r="B82" s="28" t="s">
        <v>63</v>
      </c>
      <c r="C82" s="42" t="s">
        <v>102</v>
      </c>
      <c r="D82" s="45"/>
      <c r="E82" s="43">
        <v>46</v>
      </c>
      <c r="F82" s="45"/>
      <c r="G82" s="42" t="s">
        <v>80</v>
      </c>
      <c r="H82" s="46"/>
    </row>
    <row r="83" spans="1:8" x14ac:dyDescent="0.2">
      <c r="A83" s="2">
        <v>3</v>
      </c>
      <c r="B83" s="28" t="s">
        <v>30</v>
      </c>
      <c r="C83" s="42" t="s">
        <v>70</v>
      </c>
      <c r="D83" s="45"/>
      <c r="E83" s="43">
        <v>46</v>
      </c>
      <c r="F83" s="45"/>
      <c r="G83" s="42" t="s">
        <v>52</v>
      </c>
      <c r="H83" s="46"/>
    </row>
    <row r="84" spans="1:8" x14ac:dyDescent="0.2">
      <c r="A84" s="2">
        <v>4</v>
      </c>
      <c r="B84" s="28"/>
      <c r="C84" s="43"/>
      <c r="D84" s="45"/>
      <c r="E84" s="43"/>
      <c r="F84" s="45"/>
      <c r="G84" s="43"/>
      <c r="H84" s="46"/>
    </row>
    <row r="85" spans="1:8" x14ac:dyDescent="0.2">
      <c r="A85" s="2">
        <v>5</v>
      </c>
      <c r="B85" s="28"/>
      <c r="C85" s="43"/>
      <c r="D85" s="45"/>
      <c r="E85" s="43"/>
      <c r="F85" s="45"/>
      <c r="G85" s="43"/>
      <c r="H85" s="46"/>
    </row>
    <row r="86" spans="1:8" x14ac:dyDescent="0.2">
      <c r="A86" s="2"/>
      <c r="B86" s="28"/>
      <c r="C86" s="43"/>
      <c r="D86" s="45"/>
      <c r="E86" s="43"/>
      <c r="F86" s="45"/>
      <c r="G86" s="43"/>
      <c r="H86" s="47"/>
    </row>
    <row r="87" spans="1:8" x14ac:dyDescent="0.2">
      <c r="A87" s="36" t="s">
        <v>41</v>
      </c>
      <c r="B87" s="26"/>
      <c r="C87" s="43"/>
      <c r="D87" s="43"/>
      <c r="E87" s="43"/>
      <c r="F87" s="43"/>
      <c r="G87" s="43"/>
      <c r="H87" s="46"/>
    </row>
    <row r="88" spans="1:8" x14ac:dyDescent="0.2">
      <c r="A88" s="2">
        <v>1</v>
      </c>
      <c r="B88" s="28" t="s">
        <v>92</v>
      </c>
      <c r="C88" s="42" t="s">
        <v>99</v>
      </c>
      <c r="D88" s="45"/>
      <c r="E88" s="43">
        <v>46</v>
      </c>
      <c r="F88" s="45"/>
      <c r="G88" s="42" t="s">
        <v>101</v>
      </c>
      <c r="H88" s="46"/>
    </row>
    <row r="89" spans="1:8" x14ac:dyDescent="0.2">
      <c r="A89" s="2">
        <v>2</v>
      </c>
      <c r="B89" s="28" t="s">
        <v>95</v>
      </c>
      <c r="C89" s="42" t="s">
        <v>100</v>
      </c>
      <c r="D89" s="45"/>
      <c r="E89" s="43">
        <v>46</v>
      </c>
      <c r="F89" s="45"/>
      <c r="G89" s="43" t="s">
        <v>101</v>
      </c>
      <c r="H89" s="46"/>
    </row>
    <row r="90" spans="1:8" x14ac:dyDescent="0.2">
      <c r="A90" s="2">
        <v>3</v>
      </c>
      <c r="B90" s="26"/>
      <c r="C90" s="43"/>
      <c r="D90" s="43"/>
      <c r="E90" s="43"/>
      <c r="F90" s="43"/>
      <c r="G90" s="43"/>
      <c r="H90" s="43"/>
    </row>
    <row r="91" spans="1:8" x14ac:dyDescent="0.2">
      <c r="A91" s="2">
        <v>4</v>
      </c>
      <c r="B91" s="26"/>
      <c r="C91" s="43"/>
      <c r="D91" s="43"/>
      <c r="E91" s="43"/>
      <c r="F91" s="43"/>
      <c r="G91" s="43"/>
      <c r="H91" s="43"/>
    </row>
    <row r="92" spans="1:8" x14ac:dyDescent="0.2">
      <c r="A92" s="2">
        <v>5</v>
      </c>
      <c r="B92" s="26"/>
      <c r="C92" s="43"/>
      <c r="D92" s="43"/>
      <c r="E92" s="43"/>
      <c r="F92" s="43"/>
      <c r="G92" s="43"/>
      <c r="H92" s="43"/>
    </row>
    <row r="93" spans="1:8" x14ac:dyDescent="0.2">
      <c r="A93" s="230"/>
      <c r="B93" s="230"/>
      <c r="C93" s="215"/>
      <c r="D93" s="215"/>
      <c r="E93" s="215"/>
      <c r="F93" s="215"/>
      <c r="G93" s="215"/>
      <c r="H93" s="49"/>
    </row>
    <row r="94" spans="1:8" x14ac:dyDescent="0.2">
      <c r="A94" s="230"/>
      <c r="B94" s="230"/>
      <c r="C94" s="215"/>
      <c r="D94" s="215"/>
      <c r="E94" s="215"/>
      <c r="F94" s="215"/>
      <c r="G94" s="228" t="s">
        <v>45</v>
      </c>
      <c r="H94" s="49"/>
    </row>
    <row r="95" spans="1:8" x14ac:dyDescent="0.2">
      <c r="A95" s="230"/>
      <c r="B95" s="230" t="s">
        <v>15</v>
      </c>
      <c r="C95" s="230"/>
      <c r="D95" s="230"/>
      <c r="E95" s="230"/>
      <c r="F95" s="230"/>
      <c r="G95" s="230"/>
      <c r="H95" s="230"/>
    </row>
    <row r="96" spans="1:8" x14ac:dyDescent="0.2">
      <c r="A96" s="230"/>
      <c r="B96" s="230"/>
      <c r="C96" s="230"/>
      <c r="D96" s="230"/>
      <c r="E96" s="230"/>
      <c r="F96" s="230"/>
      <c r="G96" s="230"/>
      <c r="H96" s="230"/>
    </row>
    <row r="97" spans="1:8" x14ac:dyDescent="0.2">
      <c r="A97" s="230"/>
      <c r="B97" s="307"/>
      <c r="C97" s="307"/>
      <c r="D97" s="230"/>
      <c r="E97" s="230"/>
      <c r="F97" s="229" t="s">
        <v>16</v>
      </c>
      <c r="G97" s="230"/>
      <c r="H97" s="230"/>
    </row>
    <row r="98" spans="1:8" x14ac:dyDescent="0.2">
      <c r="A98" s="230"/>
      <c r="B98" s="308" t="s">
        <v>128</v>
      </c>
      <c r="C98" s="308"/>
      <c r="D98" s="230"/>
      <c r="E98" s="230"/>
      <c r="F98" s="230"/>
      <c r="G98" s="230"/>
      <c r="H98" s="230"/>
    </row>
    <row r="99" spans="1:8" x14ac:dyDescent="0.2">
      <c r="A99" s="230"/>
      <c r="B99" s="215"/>
      <c r="C99" s="215"/>
      <c r="D99" s="230"/>
      <c r="E99" s="230"/>
      <c r="F99" s="230"/>
      <c r="G99" s="230"/>
      <c r="H99" s="230"/>
    </row>
    <row r="100" spans="1:8" x14ac:dyDescent="0.2">
      <c r="A100" s="230"/>
      <c r="B100" s="215"/>
      <c r="C100" s="215"/>
      <c r="D100" s="230"/>
      <c r="E100" s="230"/>
      <c r="F100" s="230"/>
      <c r="G100" s="230"/>
      <c r="H100" s="230"/>
    </row>
    <row r="101" spans="1:8" x14ac:dyDescent="0.2">
      <c r="A101" s="230"/>
      <c r="B101" s="309"/>
      <c r="C101" s="309"/>
      <c r="D101" s="230"/>
      <c r="E101" s="230"/>
      <c r="F101" s="230"/>
      <c r="G101" s="230"/>
      <c r="H101" s="230"/>
    </row>
    <row r="102" spans="1:8" x14ac:dyDescent="0.2">
      <c r="A102" s="230"/>
      <c r="B102" s="310" t="s">
        <v>129</v>
      </c>
      <c r="C102" s="311"/>
      <c r="D102" s="230"/>
      <c r="E102" s="230"/>
      <c r="F102" s="1"/>
      <c r="G102" s="1"/>
      <c r="H102" s="1"/>
    </row>
    <row r="103" spans="1:8" x14ac:dyDescent="0.2">
      <c r="A103" s="230"/>
      <c r="B103" s="215"/>
      <c r="C103" s="215"/>
      <c r="D103" s="230"/>
      <c r="E103" s="230"/>
      <c r="F103" s="310" t="s">
        <v>130</v>
      </c>
      <c r="G103" s="311"/>
      <c r="H103" s="311"/>
    </row>
    <row r="104" spans="1:8" x14ac:dyDescent="0.2">
      <c r="A104" s="230"/>
      <c r="B104" s="215"/>
      <c r="C104" s="215"/>
      <c r="D104" s="230"/>
      <c r="E104" s="230"/>
      <c r="F104" s="56"/>
      <c r="G104" s="57"/>
      <c r="H104" s="57"/>
    </row>
    <row r="105" spans="1:8" x14ac:dyDescent="0.2">
      <c r="A105" s="230"/>
      <c r="B105" s="309"/>
      <c r="C105" s="309"/>
      <c r="D105" s="230"/>
      <c r="E105" s="230"/>
      <c r="F105" s="230"/>
      <c r="G105" s="230"/>
      <c r="H105" s="230"/>
    </row>
    <row r="106" spans="1:8" x14ac:dyDescent="0.2">
      <c r="A106" s="230"/>
      <c r="B106" s="310" t="s">
        <v>129</v>
      </c>
      <c r="C106" s="311"/>
      <c r="D106" s="230"/>
      <c r="E106" s="230"/>
      <c r="F106" s="230"/>
      <c r="G106" s="230"/>
      <c r="H106" s="230"/>
    </row>
    <row r="107" spans="1:8" x14ac:dyDescent="0.2">
      <c r="A107" s="230"/>
      <c r="B107" s="230"/>
      <c r="C107" s="230"/>
      <c r="D107" s="230"/>
      <c r="E107" s="230"/>
      <c r="F107" s="230"/>
      <c r="G107" s="230"/>
      <c r="H107" s="230"/>
    </row>
    <row r="108" spans="1:8" x14ac:dyDescent="0.2">
      <c r="A108" s="230"/>
      <c r="B108" s="230"/>
      <c r="C108" s="230"/>
      <c r="D108" s="230"/>
      <c r="E108" s="230"/>
      <c r="F108" s="230"/>
      <c r="G108" s="230"/>
      <c r="H108" s="230"/>
    </row>
    <row r="109" spans="1:8" x14ac:dyDescent="0.2">
      <c r="A109" s="230"/>
      <c r="B109" s="230"/>
      <c r="C109" s="230"/>
      <c r="D109" s="230"/>
      <c r="E109" s="230"/>
      <c r="F109" s="230"/>
      <c r="G109" s="230"/>
      <c r="H109" s="230"/>
    </row>
    <row r="110" spans="1:8" x14ac:dyDescent="0.2">
      <c r="A110" s="230"/>
      <c r="B110" s="230"/>
      <c r="C110" s="230"/>
      <c r="D110" s="230"/>
      <c r="E110" s="230"/>
      <c r="F110" s="230"/>
      <c r="G110" s="230"/>
      <c r="H110" s="230"/>
    </row>
    <row r="111" spans="1:8" x14ac:dyDescent="0.2">
      <c r="A111" s="230"/>
      <c r="B111" s="230"/>
      <c r="C111" s="230"/>
      <c r="D111" s="230"/>
      <c r="E111" s="230"/>
      <c r="F111" s="230"/>
      <c r="G111" s="230"/>
      <c r="H111" s="230"/>
    </row>
    <row r="112" spans="1:8" x14ac:dyDescent="0.2">
      <c r="A112" s="230"/>
      <c r="B112" s="230"/>
      <c r="C112" s="230"/>
      <c r="D112" s="230"/>
      <c r="E112" s="230"/>
      <c r="F112" s="230"/>
      <c r="G112" s="230"/>
      <c r="H112" s="230"/>
    </row>
    <row r="113" spans="1:8" x14ac:dyDescent="0.2">
      <c r="A113" s="230"/>
      <c r="B113" s="230"/>
      <c r="C113" s="230"/>
      <c r="D113" s="230"/>
      <c r="E113" s="230"/>
      <c r="F113" s="230"/>
      <c r="G113" s="230"/>
      <c r="H113" s="230"/>
    </row>
    <row r="114" spans="1:8" x14ac:dyDescent="0.2">
      <c r="A114" s="230"/>
      <c r="B114" s="230"/>
      <c r="C114" s="230"/>
      <c r="D114" s="230"/>
      <c r="E114" s="230"/>
      <c r="F114" s="230"/>
      <c r="G114" s="230"/>
      <c r="H114" s="230"/>
    </row>
  </sheetData>
  <mergeCells count="53">
    <mergeCell ref="A44:B44"/>
    <mergeCell ref="G44:J44"/>
    <mergeCell ref="A46:B46"/>
    <mergeCell ref="A47:B47"/>
    <mergeCell ref="F47:I47"/>
    <mergeCell ref="A40:B40"/>
    <mergeCell ref="G40:H40"/>
    <mergeCell ref="A41:B41"/>
    <mergeCell ref="A43:B43"/>
    <mergeCell ref="G43:J43"/>
    <mergeCell ref="B30:I30"/>
    <mergeCell ref="A31:J31"/>
    <mergeCell ref="B35:I35"/>
    <mergeCell ref="B36:I36"/>
    <mergeCell ref="F37:G37"/>
    <mergeCell ref="H37:I37"/>
    <mergeCell ref="H12:I12"/>
    <mergeCell ref="A13:D13"/>
    <mergeCell ref="H13:I13"/>
    <mergeCell ref="B21:I21"/>
    <mergeCell ref="A22:J22"/>
    <mergeCell ref="C12:D12"/>
    <mergeCell ref="B102:C102"/>
    <mergeCell ref="F103:H103"/>
    <mergeCell ref="B105:C105"/>
    <mergeCell ref="B106:C106"/>
    <mergeCell ref="A2:J2"/>
    <mergeCell ref="A3:J3"/>
    <mergeCell ref="A4:C4"/>
    <mergeCell ref="A5:C5"/>
    <mergeCell ref="A6:E6"/>
    <mergeCell ref="A7:C7"/>
    <mergeCell ref="E7:J7"/>
    <mergeCell ref="A8:E8"/>
    <mergeCell ref="C9:D10"/>
    <mergeCell ref="H9:I10"/>
    <mergeCell ref="J9:J10"/>
    <mergeCell ref="C11:D11"/>
    <mergeCell ref="G66:G67"/>
    <mergeCell ref="H66:H67"/>
    <mergeCell ref="B97:C97"/>
    <mergeCell ref="B98:C98"/>
    <mergeCell ref="B101:C101"/>
    <mergeCell ref="B66:B67"/>
    <mergeCell ref="C66:C67"/>
    <mergeCell ref="D66:D67"/>
    <mergeCell ref="E66:E67"/>
    <mergeCell ref="F66:F67"/>
    <mergeCell ref="B9:B10"/>
    <mergeCell ref="E9:E10"/>
    <mergeCell ref="F9:F10"/>
    <mergeCell ref="G9:G10"/>
    <mergeCell ref="H11:I11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="90" zoomScaleNormal="90" workbookViewId="0">
      <selection activeCell="N30" sqref="N30"/>
    </sheetView>
  </sheetViews>
  <sheetFormatPr defaultRowHeight="12.75" x14ac:dyDescent="0.2"/>
  <cols>
    <col min="1" max="1" width="5.85546875" customWidth="1"/>
    <col min="2" max="2" width="21.42578125" customWidth="1"/>
    <col min="3" max="3" width="13.85546875" customWidth="1"/>
    <col min="4" max="4" width="3.85546875" customWidth="1"/>
    <col min="5" max="5" width="13.7109375" customWidth="1"/>
    <col min="6" max="6" width="12.28515625" customWidth="1"/>
    <col min="7" max="7" width="12.85546875" customWidth="1"/>
    <col min="8" max="8" width="9" customWidth="1"/>
    <col min="9" max="9" width="3.85546875" customWidth="1"/>
    <col min="10" max="10" width="13.7109375" customWidth="1"/>
    <col min="11" max="11" width="17.7109375" customWidth="1"/>
    <col min="12" max="12" width="15.7109375" customWidth="1"/>
    <col min="13" max="13" width="14.5703125" customWidth="1"/>
  </cols>
  <sheetData>
    <row r="1" spans="1:19" ht="15.75" x14ac:dyDescent="0.25">
      <c r="A1" s="73"/>
      <c r="B1" s="73"/>
      <c r="C1" s="73"/>
      <c r="D1" s="73"/>
      <c r="E1" s="73"/>
      <c r="F1" s="116"/>
      <c r="G1" s="108"/>
      <c r="H1" s="109"/>
      <c r="I1" s="109"/>
      <c r="J1" s="110"/>
      <c r="K1" s="110"/>
      <c r="L1" s="110"/>
      <c r="M1" s="110"/>
      <c r="N1" s="110"/>
      <c r="O1" s="129"/>
      <c r="P1" s="108"/>
      <c r="Q1" s="109"/>
      <c r="R1" s="109"/>
      <c r="S1" s="110"/>
    </row>
    <row r="2" spans="1:19" ht="15.75" x14ac:dyDescent="0.25">
      <c r="A2" s="272" t="s">
        <v>164</v>
      </c>
      <c r="B2" s="272"/>
      <c r="C2" s="272"/>
      <c r="D2" s="272"/>
      <c r="E2" s="272"/>
      <c r="F2" s="272"/>
      <c r="G2" s="272"/>
      <c r="H2" s="272"/>
      <c r="I2" s="272"/>
      <c r="J2" s="272"/>
      <c r="K2" s="198"/>
      <c r="L2" s="3"/>
      <c r="M2" s="198"/>
      <c r="N2" s="198"/>
      <c r="O2" s="198"/>
      <c r="P2" s="198"/>
      <c r="Q2" s="198"/>
      <c r="R2" s="198"/>
      <c r="S2" s="198"/>
    </row>
    <row r="3" spans="1:19" ht="15.75" x14ac:dyDescent="0.2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198"/>
      <c r="L3" s="3"/>
      <c r="M3" s="198"/>
      <c r="N3" s="198"/>
      <c r="O3" s="198"/>
      <c r="P3" s="198"/>
      <c r="Q3" s="198"/>
      <c r="R3" s="198"/>
      <c r="S3" s="198"/>
    </row>
    <row r="4" spans="1:19" ht="15.75" x14ac:dyDescent="0.25">
      <c r="A4" s="273" t="s">
        <v>132</v>
      </c>
      <c r="B4" s="274"/>
      <c r="C4" s="274"/>
      <c r="D4" s="221"/>
      <c r="E4" s="73"/>
      <c r="F4" s="116"/>
      <c r="G4" s="73"/>
      <c r="H4" s="73"/>
      <c r="I4" s="73"/>
      <c r="J4" s="73"/>
      <c r="K4" s="224"/>
      <c r="L4" s="224"/>
      <c r="M4" s="224"/>
      <c r="N4" s="110"/>
      <c r="O4" s="129"/>
      <c r="P4" s="110"/>
      <c r="Q4" s="110"/>
      <c r="R4" s="110"/>
      <c r="S4" s="110"/>
    </row>
    <row r="5" spans="1:19" ht="15.75" x14ac:dyDescent="0.25">
      <c r="A5" s="273" t="s">
        <v>133</v>
      </c>
      <c r="B5" s="274"/>
      <c r="C5" s="274"/>
      <c r="D5" s="221"/>
      <c r="E5" s="227"/>
      <c r="F5" s="227"/>
      <c r="G5" s="227"/>
      <c r="H5" s="227"/>
      <c r="I5" s="227"/>
      <c r="J5" s="73"/>
      <c r="K5" s="224"/>
      <c r="L5" s="224"/>
      <c r="M5" s="224"/>
      <c r="N5" s="225"/>
      <c r="O5" s="225"/>
      <c r="P5" s="225"/>
      <c r="Q5" s="225"/>
      <c r="R5" s="225"/>
      <c r="S5" s="110"/>
    </row>
    <row r="6" spans="1:19" ht="15.75" x14ac:dyDescent="0.25">
      <c r="A6" s="275" t="s">
        <v>134</v>
      </c>
      <c r="B6" s="275"/>
      <c r="C6" s="275"/>
      <c r="D6" s="275"/>
      <c r="E6" s="275"/>
      <c r="F6" s="116"/>
      <c r="G6" s="73"/>
      <c r="H6" s="73"/>
      <c r="I6" s="73"/>
      <c r="J6" s="73"/>
      <c r="K6" s="225"/>
      <c r="L6" s="225"/>
      <c r="M6" s="225"/>
      <c r="N6" s="225"/>
      <c r="O6" s="129"/>
      <c r="P6" s="110"/>
      <c r="Q6" s="110"/>
      <c r="R6" s="110"/>
      <c r="S6" s="110"/>
    </row>
    <row r="7" spans="1:19" ht="15.75" x14ac:dyDescent="0.25">
      <c r="A7" s="274" t="s">
        <v>166</v>
      </c>
      <c r="B7" s="274"/>
      <c r="C7" s="274"/>
      <c r="D7" s="221"/>
      <c r="E7" s="276" t="s">
        <v>175</v>
      </c>
      <c r="F7" s="276"/>
      <c r="G7" s="276"/>
      <c r="H7" s="276"/>
      <c r="I7" s="276"/>
      <c r="J7" s="276"/>
      <c r="K7" s="224"/>
      <c r="L7" s="224"/>
      <c r="M7" s="224"/>
      <c r="N7" s="202"/>
      <c r="O7" s="202"/>
      <c r="P7" s="202"/>
      <c r="Q7" s="202"/>
      <c r="R7" s="202"/>
      <c r="S7" s="202"/>
    </row>
    <row r="8" spans="1:19" ht="15.75" x14ac:dyDescent="0.25">
      <c r="A8" s="277" t="s">
        <v>200</v>
      </c>
      <c r="B8" s="277"/>
      <c r="C8" s="277"/>
      <c r="D8" s="277"/>
      <c r="E8" s="277"/>
      <c r="F8" s="277"/>
      <c r="G8" s="73"/>
      <c r="H8" s="73"/>
      <c r="I8" s="73"/>
      <c r="J8" s="73"/>
      <c r="K8" s="203"/>
      <c r="L8" s="203"/>
      <c r="M8" s="203"/>
      <c r="N8" s="203"/>
      <c r="O8" s="203"/>
      <c r="P8" s="110"/>
      <c r="Q8" s="110"/>
      <c r="R8" s="110"/>
      <c r="S8" s="110"/>
    </row>
    <row r="9" spans="1:19" ht="12.75" customHeight="1" x14ac:dyDescent="0.25">
      <c r="A9" s="111"/>
      <c r="B9" s="241" t="s">
        <v>0</v>
      </c>
      <c r="C9" s="313" t="s">
        <v>181</v>
      </c>
      <c r="D9" s="314"/>
      <c r="E9" s="317" t="s">
        <v>182</v>
      </c>
      <c r="F9" s="319" t="s">
        <v>170</v>
      </c>
      <c r="G9" s="321" t="s">
        <v>167</v>
      </c>
      <c r="H9" s="313" t="s">
        <v>124</v>
      </c>
      <c r="I9" s="314"/>
      <c r="J9" s="313" t="s">
        <v>125</v>
      </c>
      <c r="K9" s="110"/>
      <c r="L9" s="204"/>
      <c r="M9" s="204"/>
      <c r="N9" s="204"/>
      <c r="O9" s="233"/>
      <c r="P9" s="234"/>
      <c r="Q9" s="235"/>
      <c r="R9" s="235"/>
      <c r="S9" s="235"/>
    </row>
    <row r="10" spans="1:19" ht="18" customHeight="1" x14ac:dyDescent="0.25">
      <c r="A10" s="112"/>
      <c r="B10" s="242"/>
      <c r="C10" s="315"/>
      <c r="D10" s="316"/>
      <c r="E10" s="318"/>
      <c r="F10" s="320"/>
      <c r="G10" s="322"/>
      <c r="H10" s="315"/>
      <c r="I10" s="316"/>
      <c r="J10" s="315"/>
      <c r="K10" s="110"/>
      <c r="L10" s="204"/>
      <c r="M10" s="204"/>
      <c r="N10" s="204"/>
      <c r="O10" s="233"/>
      <c r="P10" s="234"/>
      <c r="Q10" s="235"/>
      <c r="R10" s="235"/>
      <c r="S10" s="235"/>
    </row>
    <row r="11" spans="1:19" ht="18" x14ac:dyDescent="0.2">
      <c r="A11" s="209"/>
      <c r="B11" s="113" t="s">
        <v>2</v>
      </c>
      <c r="C11" s="288" t="s">
        <v>3</v>
      </c>
      <c r="D11" s="289"/>
      <c r="E11" s="113" t="s">
        <v>5</v>
      </c>
      <c r="F11" s="117" t="s">
        <v>4</v>
      </c>
      <c r="G11" s="113" t="s">
        <v>13</v>
      </c>
      <c r="H11" s="288" t="s">
        <v>11</v>
      </c>
      <c r="I11" s="289"/>
      <c r="J11" s="222" t="s">
        <v>12</v>
      </c>
      <c r="K11" s="110"/>
      <c r="L11" s="187"/>
      <c r="M11" s="187"/>
      <c r="N11" s="187"/>
      <c r="O11" s="190"/>
      <c r="P11" s="187"/>
      <c r="Q11" s="187"/>
      <c r="R11" s="187"/>
      <c r="S11" s="187"/>
    </row>
    <row r="12" spans="1:19" ht="31.5" customHeight="1" x14ac:dyDescent="0.2">
      <c r="A12" s="210">
        <v>25</v>
      </c>
      <c r="B12" s="114"/>
      <c r="C12" s="290" t="s">
        <v>17</v>
      </c>
      <c r="D12" s="291"/>
      <c r="E12" s="114" t="s">
        <v>9</v>
      </c>
      <c r="F12" s="89"/>
      <c r="G12" s="115" t="s">
        <v>10</v>
      </c>
      <c r="H12" s="292" t="s">
        <v>156</v>
      </c>
      <c r="I12" s="293"/>
      <c r="J12" s="226" t="s">
        <v>14</v>
      </c>
      <c r="K12" s="110"/>
      <c r="L12" s="187"/>
      <c r="M12" s="187"/>
      <c r="N12" s="187"/>
      <c r="O12" s="190"/>
      <c r="P12" s="191"/>
      <c r="Q12" s="188"/>
      <c r="R12" s="188"/>
      <c r="S12" s="191"/>
    </row>
    <row r="13" spans="1:19" ht="27.75" customHeight="1" x14ac:dyDescent="0.25">
      <c r="A13" s="255" t="s">
        <v>145</v>
      </c>
      <c r="B13" s="256"/>
      <c r="C13" s="257"/>
      <c r="D13" s="258"/>
      <c r="E13" s="214" t="s">
        <v>198</v>
      </c>
      <c r="F13" s="118"/>
      <c r="G13" s="212" t="s">
        <v>194</v>
      </c>
      <c r="H13" s="294" t="s">
        <v>195</v>
      </c>
      <c r="I13" s="295"/>
      <c r="J13" s="213" t="s">
        <v>196</v>
      </c>
      <c r="K13" s="192"/>
      <c r="L13" s="193"/>
      <c r="M13" s="193"/>
      <c r="N13" s="193"/>
      <c r="O13" s="193"/>
      <c r="P13" s="193"/>
      <c r="Q13" s="193"/>
      <c r="R13" s="193"/>
      <c r="S13" s="193"/>
    </row>
    <row r="14" spans="1:19" ht="15" x14ac:dyDescent="0.2">
      <c r="A14" s="119">
        <v>1</v>
      </c>
      <c r="B14" s="219" t="s">
        <v>83</v>
      </c>
      <c r="C14" s="175">
        <v>187</v>
      </c>
      <c r="D14" s="173" t="s">
        <v>183</v>
      </c>
      <c r="E14" s="206">
        <f>C14/A12</f>
        <v>7.48</v>
      </c>
      <c r="F14" s="121">
        <v>46</v>
      </c>
      <c r="G14" s="240">
        <f>E14*F14/J48</f>
        <v>0.34408000000000005</v>
      </c>
      <c r="H14" s="207">
        <v>15</v>
      </c>
      <c r="I14" s="168" t="s">
        <v>180</v>
      </c>
      <c r="J14" s="178">
        <f t="shared" ref="J14:J20" si="0">G14*H14</f>
        <v>5.1612000000000009</v>
      </c>
      <c r="K14" s="110"/>
      <c r="L14" s="81"/>
      <c r="M14" s="194"/>
      <c r="N14" s="82"/>
      <c r="O14" s="80"/>
      <c r="P14" s="82"/>
      <c r="Q14" s="80"/>
      <c r="R14" s="80"/>
      <c r="S14" s="127"/>
    </row>
    <row r="15" spans="1:19" ht="15" x14ac:dyDescent="0.2">
      <c r="A15" s="119">
        <v>2</v>
      </c>
      <c r="B15" s="219" t="s">
        <v>84</v>
      </c>
      <c r="C15" s="236">
        <v>23</v>
      </c>
      <c r="D15" s="173" t="s">
        <v>183</v>
      </c>
      <c r="E15" s="206">
        <f>C15/A12</f>
        <v>0.92</v>
      </c>
      <c r="F15" s="124">
        <v>46</v>
      </c>
      <c r="G15" s="240">
        <f>E15*F15/J48</f>
        <v>4.2320000000000003E-2</v>
      </c>
      <c r="H15" s="207">
        <v>40</v>
      </c>
      <c r="I15" s="168" t="s">
        <v>180</v>
      </c>
      <c r="J15" s="178">
        <f t="shared" si="0"/>
        <v>1.6928000000000001</v>
      </c>
      <c r="K15" s="110"/>
      <c r="L15" s="81"/>
      <c r="M15" s="194"/>
      <c r="N15" s="82"/>
      <c r="O15" s="80"/>
      <c r="P15" s="82"/>
      <c r="Q15" s="80"/>
      <c r="R15" s="80"/>
      <c r="S15" s="127"/>
    </row>
    <row r="16" spans="1:19" ht="15" x14ac:dyDescent="0.2">
      <c r="A16" s="119">
        <v>3</v>
      </c>
      <c r="B16" s="219" t="s">
        <v>31</v>
      </c>
      <c r="C16" s="236">
        <v>150</v>
      </c>
      <c r="D16" s="173" t="s">
        <v>183</v>
      </c>
      <c r="E16" s="206">
        <f>C16/A12</f>
        <v>6</v>
      </c>
      <c r="F16" s="124">
        <v>46</v>
      </c>
      <c r="G16" s="240">
        <f>E16*F16/J48</f>
        <v>0.27600000000000002</v>
      </c>
      <c r="H16" s="207">
        <v>40</v>
      </c>
      <c r="I16" s="168" t="s">
        <v>180</v>
      </c>
      <c r="J16" s="178">
        <f t="shared" si="0"/>
        <v>11.040000000000001</v>
      </c>
      <c r="K16" s="110"/>
      <c r="L16" s="81"/>
      <c r="M16" s="194"/>
      <c r="N16" s="82"/>
      <c r="O16" s="80"/>
      <c r="P16" s="82"/>
      <c r="Q16" s="80"/>
      <c r="R16" s="80"/>
      <c r="S16" s="127"/>
    </row>
    <row r="17" spans="1:19" ht="15" x14ac:dyDescent="0.2">
      <c r="A17" s="119">
        <v>4</v>
      </c>
      <c r="B17" s="219" t="s">
        <v>85</v>
      </c>
      <c r="C17" s="236">
        <v>195</v>
      </c>
      <c r="D17" s="173" t="s">
        <v>183</v>
      </c>
      <c r="E17" s="206">
        <f>C17/A12</f>
        <v>7.8</v>
      </c>
      <c r="F17" s="124">
        <v>46</v>
      </c>
      <c r="G17" s="240">
        <f>E17*F17/J48</f>
        <v>0.35880000000000001</v>
      </c>
      <c r="H17" s="207">
        <v>50</v>
      </c>
      <c r="I17" s="168" t="s">
        <v>180</v>
      </c>
      <c r="J17" s="178">
        <f t="shared" si="0"/>
        <v>17.940000000000001</v>
      </c>
      <c r="K17" s="110"/>
      <c r="L17" s="81"/>
      <c r="M17" s="194"/>
      <c r="N17" s="82"/>
      <c r="O17" s="80"/>
      <c r="P17" s="82"/>
      <c r="Q17" s="80"/>
      <c r="R17" s="80"/>
      <c r="S17" s="127"/>
    </row>
    <row r="18" spans="1:19" ht="15" x14ac:dyDescent="0.2">
      <c r="A18" s="119">
        <v>5</v>
      </c>
      <c r="B18" s="219"/>
      <c r="C18" s="236"/>
      <c r="D18" s="173"/>
      <c r="E18" s="206"/>
      <c r="F18" s="124"/>
      <c r="G18" s="240">
        <f>E18*F18/J48</f>
        <v>0</v>
      </c>
      <c r="H18" s="207"/>
      <c r="I18" s="168"/>
      <c r="J18" s="178">
        <f t="shared" si="0"/>
        <v>0</v>
      </c>
      <c r="K18" s="110"/>
      <c r="L18" s="81"/>
      <c r="M18" s="194"/>
      <c r="N18" s="196"/>
      <c r="O18" s="129"/>
      <c r="P18" s="196"/>
      <c r="Q18" s="80"/>
      <c r="R18" s="80"/>
      <c r="S18" s="127"/>
    </row>
    <row r="19" spans="1:19" ht="15" x14ac:dyDescent="0.2">
      <c r="A19" s="119">
        <v>6</v>
      </c>
      <c r="B19" s="219"/>
      <c r="C19" s="236"/>
      <c r="D19" s="173"/>
      <c r="E19" s="206"/>
      <c r="F19" s="124"/>
      <c r="G19" s="240">
        <f>E19*F19/J48</f>
        <v>0</v>
      </c>
      <c r="H19" s="207"/>
      <c r="I19" s="168"/>
      <c r="J19" s="178">
        <f t="shared" si="0"/>
        <v>0</v>
      </c>
      <c r="K19" s="110"/>
      <c r="L19" s="81"/>
      <c r="M19" s="194"/>
      <c r="N19" s="196"/>
      <c r="O19" s="129"/>
      <c r="P19" s="196"/>
      <c r="Q19" s="80"/>
      <c r="R19" s="80"/>
      <c r="S19" s="127"/>
    </row>
    <row r="20" spans="1:19" ht="15.75" x14ac:dyDescent="0.25">
      <c r="A20" s="119">
        <v>7</v>
      </c>
      <c r="B20" s="219"/>
      <c r="C20" s="236"/>
      <c r="D20" s="184"/>
      <c r="E20" s="206"/>
      <c r="F20" s="185"/>
      <c r="G20" s="240">
        <f>E20*F20/J48</f>
        <v>0</v>
      </c>
      <c r="H20" s="207"/>
      <c r="I20" s="168"/>
      <c r="J20" s="178">
        <f t="shared" si="0"/>
        <v>0</v>
      </c>
      <c r="K20" s="110"/>
      <c r="L20" s="110"/>
      <c r="M20" s="110"/>
      <c r="N20" s="110"/>
      <c r="O20" s="110"/>
      <c r="P20" s="110"/>
      <c r="Q20" s="110"/>
      <c r="R20" s="110"/>
      <c r="S20" s="197"/>
    </row>
    <row r="21" spans="1:19" ht="15" customHeight="1" x14ac:dyDescent="0.25">
      <c r="A21" s="119">
        <v>8</v>
      </c>
      <c r="B21" s="120"/>
      <c r="C21" s="176"/>
      <c r="D21" s="184"/>
      <c r="E21" s="206"/>
      <c r="F21" s="185"/>
      <c r="G21" s="240">
        <f>E21*F21/J48</f>
        <v>0</v>
      </c>
      <c r="H21" s="207"/>
      <c r="I21" s="168"/>
      <c r="J21" s="178">
        <f>G21*H21</f>
        <v>0</v>
      </c>
      <c r="K21" s="224"/>
      <c r="L21" s="224"/>
      <c r="M21" s="224"/>
      <c r="N21" s="224"/>
      <c r="O21" s="224"/>
      <c r="P21" s="224"/>
      <c r="Q21" s="224"/>
      <c r="R21" s="224"/>
      <c r="S21" s="224"/>
    </row>
    <row r="22" spans="1:19" ht="15" customHeight="1" x14ac:dyDescent="0.25">
      <c r="A22" s="119"/>
      <c r="B22" s="259"/>
      <c r="C22" s="260"/>
      <c r="D22" s="261"/>
      <c r="E22" s="261"/>
      <c r="F22" s="261"/>
      <c r="G22" s="261"/>
      <c r="H22" s="261"/>
      <c r="I22" s="262"/>
      <c r="J22" s="211">
        <f>SUM(J14:J21)</f>
        <v>35.834000000000003</v>
      </c>
      <c r="K22" s="110"/>
      <c r="L22" s="81"/>
      <c r="M22" s="194"/>
      <c r="N22" s="82"/>
      <c r="O22" s="80"/>
      <c r="P22" s="82"/>
      <c r="Q22" s="80"/>
      <c r="R22" s="80"/>
      <c r="S22" s="127"/>
    </row>
    <row r="23" spans="1:19" ht="15" customHeight="1" x14ac:dyDescent="0.25">
      <c r="A23" s="296" t="s">
        <v>40</v>
      </c>
      <c r="B23" s="296"/>
      <c r="C23" s="297"/>
      <c r="D23" s="296"/>
      <c r="E23" s="296"/>
      <c r="F23" s="296"/>
      <c r="G23" s="296"/>
      <c r="H23" s="298"/>
      <c r="I23" s="296"/>
      <c r="J23" s="312"/>
      <c r="K23" s="110"/>
      <c r="L23" s="81"/>
      <c r="M23" s="194"/>
      <c r="N23" s="82"/>
      <c r="O23" s="80"/>
      <c r="P23" s="82"/>
      <c r="Q23" s="80"/>
      <c r="R23" s="80"/>
      <c r="S23" s="127"/>
    </row>
    <row r="24" spans="1:19" ht="15" customHeight="1" x14ac:dyDescent="0.2">
      <c r="A24" s="119">
        <v>1</v>
      </c>
      <c r="B24" s="120" t="s">
        <v>87</v>
      </c>
      <c r="C24" s="175">
        <v>310</v>
      </c>
      <c r="D24" s="173" t="s">
        <v>183</v>
      </c>
      <c r="E24" s="123">
        <f>C24/A12</f>
        <v>12.4</v>
      </c>
      <c r="F24" s="124">
        <v>46</v>
      </c>
      <c r="G24" s="239">
        <f>E24*F24/J48</f>
        <v>0.57040000000000002</v>
      </c>
      <c r="H24" s="181">
        <v>25</v>
      </c>
      <c r="I24" s="168" t="s">
        <v>180</v>
      </c>
      <c r="J24" s="178">
        <f>G24*H24</f>
        <v>14.26</v>
      </c>
      <c r="K24" s="110"/>
      <c r="L24" s="81"/>
      <c r="M24" s="194"/>
      <c r="N24" s="82"/>
      <c r="O24" s="80"/>
      <c r="P24" s="82"/>
      <c r="Q24" s="80"/>
      <c r="R24" s="80"/>
      <c r="S24" s="127"/>
    </row>
    <row r="25" spans="1:19" ht="15" customHeight="1" x14ac:dyDescent="0.2">
      <c r="A25" s="119">
        <v>2</v>
      </c>
      <c r="B25" s="120" t="s">
        <v>88</v>
      </c>
      <c r="C25" s="175">
        <v>30</v>
      </c>
      <c r="D25" s="173" t="s">
        <v>183</v>
      </c>
      <c r="E25" s="123">
        <f>C25/A12</f>
        <v>1.2</v>
      </c>
      <c r="F25" s="124">
        <v>46</v>
      </c>
      <c r="G25" s="239">
        <f>E25*F25/J48</f>
        <v>5.5199999999999999E-2</v>
      </c>
      <c r="H25" s="182">
        <v>18</v>
      </c>
      <c r="I25" s="168" t="s">
        <v>180</v>
      </c>
      <c r="J25" s="178">
        <f>G25*H25</f>
        <v>0.99360000000000004</v>
      </c>
      <c r="K25" s="110"/>
      <c r="L25" s="81"/>
      <c r="M25" s="194"/>
      <c r="N25" s="196"/>
      <c r="O25" s="129"/>
      <c r="P25" s="196"/>
      <c r="Q25" s="80"/>
      <c r="R25" s="80"/>
      <c r="S25" s="127"/>
    </row>
    <row r="26" spans="1:19" ht="15" customHeight="1" x14ac:dyDescent="0.2">
      <c r="A26" s="119">
        <v>3</v>
      </c>
      <c r="B26" s="120" t="s">
        <v>38</v>
      </c>
      <c r="C26" s="175">
        <v>125</v>
      </c>
      <c r="D26" s="173" t="s">
        <v>179</v>
      </c>
      <c r="E26" s="123">
        <f>C26/A12</f>
        <v>5</v>
      </c>
      <c r="F26" s="124">
        <v>46</v>
      </c>
      <c r="G26" s="239">
        <f>E26*F26/J48</f>
        <v>0.23</v>
      </c>
      <c r="H26" s="182">
        <v>70</v>
      </c>
      <c r="I26" s="168" t="s">
        <v>172</v>
      </c>
      <c r="J26" s="178">
        <f>G26*H26</f>
        <v>16.100000000000001</v>
      </c>
      <c r="K26" s="110"/>
      <c r="L26" s="81"/>
      <c r="M26" s="194"/>
      <c r="N26" s="196"/>
      <c r="O26" s="129"/>
      <c r="P26" s="196"/>
      <c r="Q26" s="80"/>
      <c r="R26" s="80"/>
      <c r="S26" s="127"/>
    </row>
    <row r="27" spans="1:19" ht="15" customHeight="1" x14ac:dyDescent="0.25">
      <c r="A27" s="119"/>
      <c r="B27" s="219"/>
      <c r="C27" s="175"/>
      <c r="D27" s="173"/>
      <c r="E27" s="123">
        <f>C27/A12</f>
        <v>0</v>
      </c>
      <c r="F27" s="124"/>
      <c r="G27" s="239">
        <f>E27*F27/J48</f>
        <v>0</v>
      </c>
      <c r="H27" s="182"/>
      <c r="I27" s="168"/>
      <c r="J27" s="178">
        <f>G27*H27</f>
        <v>0</v>
      </c>
      <c r="K27" s="110"/>
      <c r="L27" s="81"/>
      <c r="M27" s="81"/>
      <c r="N27" s="81"/>
      <c r="O27" s="81"/>
      <c r="P27" s="81"/>
      <c r="Q27" s="81"/>
      <c r="R27" s="81"/>
      <c r="S27" s="197"/>
    </row>
    <row r="28" spans="1:19" ht="15" customHeight="1" x14ac:dyDescent="0.25">
      <c r="A28" s="119"/>
      <c r="B28" s="219"/>
      <c r="C28" s="175"/>
      <c r="D28" s="173"/>
      <c r="E28" s="123">
        <f>C28/A12</f>
        <v>0</v>
      </c>
      <c r="F28" s="124"/>
      <c r="G28" s="239">
        <f>E28*F28/J48</f>
        <v>0</v>
      </c>
      <c r="H28" s="182"/>
      <c r="I28" s="168"/>
      <c r="J28" s="178">
        <f>G28*H28</f>
        <v>0</v>
      </c>
      <c r="K28" s="224"/>
      <c r="L28" s="224"/>
      <c r="M28" s="224"/>
      <c r="N28" s="224"/>
      <c r="O28" s="224"/>
      <c r="P28" s="224"/>
      <c r="Q28" s="224"/>
      <c r="R28" s="224"/>
      <c r="S28" s="224"/>
    </row>
    <row r="29" spans="1:19" ht="15" customHeight="1" x14ac:dyDescent="0.2">
      <c r="A29" s="119"/>
      <c r="B29" s="120"/>
      <c r="C29" s="176"/>
      <c r="D29" s="184"/>
      <c r="E29" s="123">
        <f>C29/A12</f>
        <v>0</v>
      </c>
      <c r="F29" s="124"/>
      <c r="G29" s="240">
        <f>E29*F29/J48</f>
        <v>0</v>
      </c>
      <c r="H29" s="186"/>
      <c r="I29" s="168"/>
      <c r="J29" s="178">
        <f t="shared" ref="J29:J30" si="1">G29*H29</f>
        <v>0</v>
      </c>
      <c r="K29" s="110"/>
      <c r="L29" s="81"/>
      <c r="M29" s="194"/>
      <c r="N29" s="82"/>
      <c r="O29" s="80"/>
      <c r="P29" s="82"/>
      <c r="Q29" s="80"/>
      <c r="R29" s="80"/>
      <c r="S29" s="127"/>
    </row>
    <row r="30" spans="1:19" ht="15" customHeight="1" x14ac:dyDescent="0.2">
      <c r="A30" s="119"/>
      <c r="B30" s="120"/>
      <c r="C30" s="176"/>
      <c r="D30" s="184"/>
      <c r="E30" s="123">
        <f>C30/A12</f>
        <v>0</v>
      </c>
      <c r="F30" s="124"/>
      <c r="G30" s="240">
        <f>E30*F30/J48</f>
        <v>0</v>
      </c>
      <c r="H30" s="186"/>
      <c r="I30" s="168"/>
      <c r="J30" s="178">
        <f t="shared" si="1"/>
        <v>0</v>
      </c>
      <c r="K30" s="110"/>
      <c r="L30" s="81"/>
      <c r="M30" s="194"/>
      <c r="N30" s="82"/>
      <c r="O30" s="80"/>
      <c r="P30" s="82"/>
      <c r="Q30" s="80"/>
      <c r="R30" s="80"/>
      <c r="S30" s="127"/>
    </row>
    <row r="31" spans="1:19" ht="15" customHeight="1" x14ac:dyDescent="0.25">
      <c r="A31" s="119"/>
      <c r="B31" s="299"/>
      <c r="C31" s="300"/>
      <c r="D31" s="301"/>
      <c r="E31" s="301"/>
      <c r="F31" s="301"/>
      <c r="G31" s="301"/>
      <c r="H31" s="301"/>
      <c r="I31" s="302"/>
      <c r="J31" s="211">
        <f>SUM(J24:J30)</f>
        <v>31.3536</v>
      </c>
      <c r="K31" s="110"/>
      <c r="L31" s="81"/>
      <c r="M31" s="194"/>
      <c r="N31" s="110"/>
      <c r="O31" s="129"/>
      <c r="P31" s="196"/>
      <c r="Q31" s="80"/>
      <c r="R31" s="80"/>
      <c r="S31" s="127"/>
    </row>
    <row r="32" spans="1:19" ht="15" customHeight="1" x14ac:dyDescent="0.25">
      <c r="A32" s="296" t="s">
        <v>41</v>
      </c>
      <c r="B32" s="296"/>
      <c r="C32" s="297"/>
      <c r="D32" s="296"/>
      <c r="E32" s="296"/>
      <c r="F32" s="296"/>
      <c r="G32" s="296"/>
      <c r="H32" s="298"/>
      <c r="I32" s="296"/>
      <c r="J32" s="312"/>
      <c r="K32" s="110"/>
      <c r="L32" s="81"/>
      <c r="M32" s="194"/>
      <c r="N32" s="110"/>
      <c r="O32" s="129"/>
      <c r="P32" s="196"/>
      <c r="Q32" s="80"/>
      <c r="R32" s="80"/>
      <c r="S32" s="127"/>
    </row>
    <row r="33" spans="1:19" ht="15" customHeight="1" x14ac:dyDescent="0.2">
      <c r="A33" s="119">
        <v>1</v>
      </c>
      <c r="B33" s="120" t="s">
        <v>86</v>
      </c>
      <c r="C33" s="175">
        <v>1500</v>
      </c>
      <c r="D33" s="173" t="s">
        <v>183</v>
      </c>
      <c r="E33" s="123">
        <f>C33/A12</f>
        <v>60</v>
      </c>
      <c r="F33" s="124">
        <v>46</v>
      </c>
      <c r="G33" s="239">
        <f>E33*F33/J48</f>
        <v>2.76</v>
      </c>
      <c r="H33" s="181">
        <v>100</v>
      </c>
      <c r="I33" s="168" t="s">
        <v>180</v>
      </c>
      <c r="J33" s="178">
        <f>G33*H33</f>
        <v>276</v>
      </c>
      <c r="K33" s="110"/>
      <c r="L33" s="81"/>
      <c r="M33" s="194"/>
      <c r="N33" s="110"/>
      <c r="O33" s="129"/>
      <c r="P33" s="196"/>
      <c r="Q33" s="80"/>
      <c r="R33" s="80"/>
      <c r="S33" s="127"/>
    </row>
    <row r="34" spans="1:19" ht="15" customHeight="1" x14ac:dyDescent="0.25">
      <c r="A34" s="119"/>
      <c r="B34" s="120" t="s">
        <v>34</v>
      </c>
      <c r="C34" s="175">
        <v>9</v>
      </c>
      <c r="D34" s="173" t="s">
        <v>171</v>
      </c>
      <c r="E34" s="123">
        <f>C34/A12</f>
        <v>0.36</v>
      </c>
      <c r="F34" s="124">
        <v>46</v>
      </c>
      <c r="G34" s="239">
        <f>E34*F34</f>
        <v>16.559999999999999</v>
      </c>
      <c r="H34" s="182">
        <v>4</v>
      </c>
      <c r="I34" s="168" t="s">
        <v>184</v>
      </c>
      <c r="J34" s="178">
        <f>G34*H34</f>
        <v>66.239999999999995</v>
      </c>
      <c r="K34" s="110"/>
      <c r="L34" s="110"/>
      <c r="M34" s="110"/>
      <c r="N34" s="110"/>
      <c r="O34" s="110"/>
      <c r="P34" s="110"/>
      <c r="Q34" s="110"/>
      <c r="R34" s="110"/>
      <c r="S34" s="197"/>
    </row>
    <row r="35" spans="1:19" ht="15" customHeight="1" x14ac:dyDescent="0.25">
      <c r="A35" s="119"/>
      <c r="B35" s="219"/>
      <c r="C35" s="216"/>
      <c r="D35" s="173"/>
      <c r="E35" s="123">
        <f>C35/A12</f>
        <v>0</v>
      </c>
      <c r="F35" s="124"/>
      <c r="G35" s="239">
        <f>E35*F35/J48</f>
        <v>0</v>
      </c>
      <c r="H35" s="138"/>
      <c r="I35" s="168"/>
      <c r="J35" s="178">
        <f>G35*H35</f>
        <v>0</v>
      </c>
      <c r="K35" s="110"/>
      <c r="L35" s="205"/>
      <c r="M35" s="205"/>
      <c r="N35" s="205"/>
      <c r="O35" s="205"/>
      <c r="P35" s="205"/>
      <c r="Q35" s="205"/>
      <c r="R35" s="205"/>
      <c r="S35" s="197"/>
    </row>
    <row r="36" spans="1:19" ht="15.75" x14ac:dyDescent="0.25">
      <c r="A36" s="119"/>
      <c r="B36" s="259"/>
      <c r="C36" s="260"/>
      <c r="D36" s="261"/>
      <c r="E36" s="261"/>
      <c r="F36" s="261"/>
      <c r="G36" s="261"/>
      <c r="H36" s="261"/>
      <c r="I36" s="262"/>
      <c r="J36" s="211">
        <f>SUM(J33:J35)</f>
        <v>342.24</v>
      </c>
      <c r="K36" s="110"/>
      <c r="L36" s="110"/>
      <c r="M36" s="110"/>
      <c r="N36" s="110"/>
      <c r="O36" s="129"/>
      <c r="P36" s="110"/>
      <c r="Q36" s="110"/>
      <c r="R36" s="110"/>
      <c r="S36" s="110"/>
    </row>
    <row r="37" spans="1:19" ht="15.75" x14ac:dyDescent="0.25">
      <c r="A37" s="119"/>
      <c r="B37" s="263" t="s">
        <v>168</v>
      </c>
      <c r="C37" s="264"/>
      <c r="D37" s="264"/>
      <c r="E37" s="264"/>
      <c r="F37" s="264"/>
      <c r="G37" s="264"/>
      <c r="H37" s="264"/>
      <c r="I37" s="265"/>
      <c r="J37" s="211">
        <f>SUM(J36,J31,J22)</f>
        <v>409.42760000000004</v>
      </c>
      <c r="K37" s="225"/>
      <c r="L37" s="129"/>
      <c r="M37" s="110"/>
      <c r="N37" s="110"/>
      <c r="O37" s="110"/>
      <c r="P37" s="110"/>
      <c r="Q37" s="127"/>
      <c r="R37" s="127"/>
      <c r="S37" s="110"/>
    </row>
    <row r="38" spans="1:19" ht="15.75" x14ac:dyDescent="0.25">
      <c r="A38" s="73"/>
      <c r="B38" s="171" t="s">
        <v>178</v>
      </c>
      <c r="C38" s="171"/>
      <c r="D38" s="171"/>
      <c r="E38" s="171"/>
      <c r="F38" s="266" t="s">
        <v>199</v>
      </c>
      <c r="G38" s="267"/>
      <c r="H38" s="268">
        <f>J37/F14</f>
        <v>8.9006000000000007</v>
      </c>
      <c r="I38" s="268"/>
      <c r="J38" s="217"/>
      <c r="K38" s="110"/>
      <c r="L38" s="110"/>
      <c r="M38" s="110"/>
      <c r="N38" s="110"/>
      <c r="O38" s="110"/>
      <c r="P38" s="110"/>
      <c r="Q38" s="127"/>
      <c r="R38" s="127"/>
      <c r="S38" s="110"/>
    </row>
    <row r="39" spans="1:19" ht="15.75" x14ac:dyDescent="0.25">
      <c r="A39" s="225" t="s">
        <v>137</v>
      </c>
      <c r="B39" s="129"/>
      <c r="C39" s="110"/>
      <c r="D39" s="110"/>
      <c r="E39" s="110"/>
      <c r="F39" s="110"/>
      <c r="G39" s="110"/>
      <c r="H39" s="127"/>
      <c r="I39" s="127"/>
      <c r="J39" s="110"/>
      <c r="K39" s="225"/>
      <c r="L39" s="225"/>
      <c r="M39" s="110"/>
      <c r="N39" s="110"/>
      <c r="O39" s="110"/>
      <c r="P39" s="192"/>
      <c r="Q39" s="192"/>
      <c r="R39" s="192"/>
      <c r="S39" s="110"/>
    </row>
    <row r="40" spans="1:19" ht="15" x14ac:dyDescent="0.2">
      <c r="A40" s="110"/>
      <c r="B40" s="110"/>
      <c r="C40" s="110"/>
      <c r="D40" s="110"/>
      <c r="E40" s="110"/>
      <c r="F40" s="110"/>
      <c r="G40" s="110"/>
      <c r="H40" s="127"/>
      <c r="I40" s="127"/>
      <c r="J40" s="110"/>
      <c r="K40" s="80"/>
      <c r="L40" s="80"/>
      <c r="M40" s="110"/>
      <c r="N40" s="110"/>
      <c r="O40" s="110"/>
      <c r="P40" s="110"/>
      <c r="Q40" s="127"/>
      <c r="R40" s="127"/>
      <c r="S40" s="110"/>
    </row>
    <row r="41" spans="1:19" ht="15.75" x14ac:dyDescent="0.25">
      <c r="A41" s="269"/>
      <c r="B41" s="269"/>
      <c r="C41" s="73"/>
      <c r="D41" s="73"/>
      <c r="E41" s="73"/>
      <c r="F41" s="73"/>
      <c r="G41" s="305" t="s">
        <v>16</v>
      </c>
      <c r="H41" s="305"/>
      <c r="I41" s="220"/>
      <c r="J41" s="73"/>
      <c r="K41" s="110"/>
      <c r="L41" s="110"/>
      <c r="M41" s="110"/>
      <c r="N41" s="110"/>
      <c r="O41" s="110"/>
      <c r="P41" s="110"/>
      <c r="Q41" s="127"/>
      <c r="R41" s="127"/>
      <c r="S41" s="110"/>
    </row>
    <row r="42" spans="1:19" ht="15.75" x14ac:dyDescent="0.25">
      <c r="A42" s="303" t="s">
        <v>138</v>
      </c>
      <c r="B42" s="303"/>
      <c r="C42" s="73"/>
      <c r="D42" s="73"/>
      <c r="E42" s="73"/>
      <c r="F42" s="73"/>
      <c r="G42" s="73"/>
      <c r="H42" s="128"/>
      <c r="I42" s="128"/>
      <c r="J42" s="73"/>
      <c r="K42" s="225"/>
      <c r="L42" s="225"/>
      <c r="M42" s="110"/>
      <c r="N42" s="110"/>
      <c r="O42" s="110"/>
      <c r="P42" s="192"/>
      <c r="Q42" s="192"/>
      <c r="R42" s="192"/>
      <c r="S42" s="192"/>
    </row>
    <row r="43" spans="1:19" ht="15" x14ac:dyDescent="0.2">
      <c r="A43" s="73"/>
      <c r="B43" s="73"/>
      <c r="C43" s="73"/>
      <c r="D43" s="73"/>
      <c r="E43" s="73"/>
      <c r="F43" s="73"/>
      <c r="G43" s="73"/>
      <c r="H43" s="128"/>
      <c r="I43" s="128"/>
      <c r="J43" s="73"/>
      <c r="K43" s="80"/>
      <c r="L43" s="80"/>
      <c r="M43" s="110"/>
      <c r="N43" s="110"/>
      <c r="O43" s="110"/>
      <c r="P43" s="80"/>
      <c r="Q43" s="80"/>
      <c r="R43" s="80"/>
      <c r="S43" s="80"/>
    </row>
    <row r="44" spans="1:19" ht="15.75" x14ac:dyDescent="0.25">
      <c r="A44" s="269"/>
      <c r="B44" s="269"/>
      <c r="C44" s="73"/>
      <c r="D44" s="73"/>
      <c r="E44" s="73"/>
      <c r="F44" s="73"/>
      <c r="G44" s="306"/>
      <c r="H44" s="306"/>
      <c r="I44" s="306"/>
      <c r="J44" s="306"/>
      <c r="K44" s="110"/>
      <c r="L44" s="110"/>
      <c r="M44" s="110"/>
      <c r="N44" s="110"/>
      <c r="O44" s="110"/>
      <c r="P44" s="110"/>
      <c r="Q44" s="127"/>
      <c r="R44" s="127"/>
      <c r="S44" s="110"/>
    </row>
    <row r="45" spans="1:19" ht="15.75" x14ac:dyDescent="0.25">
      <c r="A45" s="303" t="s">
        <v>139</v>
      </c>
      <c r="B45" s="303"/>
      <c r="C45" s="73"/>
      <c r="D45" s="73"/>
      <c r="E45" s="73"/>
      <c r="F45" s="73"/>
      <c r="G45" s="303" t="s">
        <v>130</v>
      </c>
      <c r="H45" s="303"/>
      <c r="I45" s="303"/>
      <c r="J45" s="303"/>
      <c r="K45" s="225"/>
      <c r="L45" s="225"/>
      <c r="M45" s="110"/>
      <c r="N45" s="110"/>
      <c r="O45" s="110"/>
      <c r="P45" s="110"/>
      <c r="Q45" s="127"/>
      <c r="R45" s="127"/>
      <c r="S45" s="110"/>
    </row>
    <row r="46" spans="1:19" ht="15" x14ac:dyDescent="0.2">
      <c r="A46" s="73"/>
      <c r="B46" s="73"/>
      <c r="C46" s="73"/>
      <c r="D46" s="73"/>
      <c r="E46" s="73"/>
      <c r="F46" s="73"/>
      <c r="G46" s="73"/>
      <c r="H46" s="128"/>
      <c r="I46" s="128"/>
      <c r="J46" s="73"/>
      <c r="K46" s="80"/>
      <c r="L46" s="80"/>
      <c r="M46" s="110"/>
      <c r="N46" s="110"/>
      <c r="O46" s="110"/>
      <c r="P46" s="110"/>
      <c r="Q46" s="127"/>
      <c r="R46" s="127"/>
      <c r="S46" s="110"/>
    </row>
    <row r="47" spans="1:19" ht="15.75" x14ac:dyDescent="0.25">
      <c r="A47" s="269"/>
      <c r="B47" s="269"/>
      <c r="C47" s="73"/>
      <c r="D47" s="73"/>
      <c r="E47" s="73"/>
      <c r="F47" s="73"/>
      <c r="G47" s="73"/>
      <c r="H47" s="128"/>
      <c r="I47" s="128"/>
      <c r="J47" s="73"/>
      <c r="K47" s="110"/>
      <c r="L47" s="110"/>
      <c r="M47" s="110"/>
      <c r="N47" s="110"/>
      <c r="O47" s="129"/>
      <c r="P47" s="110"/>
      <c r="Q47" s="110"/>
      <c r="R47" s="110"/>
      <c r="S47" s="110"/>
    </row>
    <row r="48" spans="1:19" ht="15" x14ac:dyDescent="0.2">
      <c r="A48" s="303" t="s">
        <v>139</v>
      </c>
      <c r="B48" s="303"/>
      <c r="C48" s="73"/>
      <c r="D48" s="73"/>
      <c r="E48" s="73"/>
      <c r="F48" s="304" t="s">
        <v>193</v>
      </c>
      <c r="G48" s="304"/>
      <c r="H48" s="304"/>
      <c r="I48" s="304"/>
      <c r="J48" s="179">
        <v>1000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K50" s="230"/>
      <c r="L50" s="230"/>
      <c r="M50" s="230"/>
      <c r="N50" s="230"/>
      <c r="O50" s="230"/>
      <c r="P50" s="230"/>
      <c r="Q50" s="230"/>
      <c r="R50" s="230"/>
      <c r="S50" s="230"/>
    </row>
    <row r="54" spans="1:19" x14ac:dyDescent="0.2">
      <c r="C54" s="143" t="s">
        <v>174</v>
      </c>
    </row>
    <row r="58" spans="1:19" ht="15" x14ac:dyDescent="0.25">
      <c r="A58" s="137"/>
      <c r="B58" s="137"/>
      <c r="C58" s="137"/>
      <c r="D58" s="137"/>
      <c r="E58" s="137"/>
      <c r="F58" s="53"/>
      <c r="G58" s="17"/>
      <c r="H58" s="3"/>
    </row>
    <row r="59" spans="1:19" ht="15" x14ac:dyDescent="0.25">
      <c r="A59" s="137"/>
      <c r="B59" s="137"/>
      <c r="C59" s="137"/>
      <c r="D59" s="137"/>
      <c r="E59" s="137"/>
      <c r="F59" s="53"/>
      <c r="G59" s="17"/>
      <c r="H59" s="3"/>
    </row>
    <row r="60" spans="1:19" x14ac:dyDescent="0.2">
      <c r="A60" s="137"/>
      <c r="B60" s="137"/>
      <c r="C60" s="137"/>
      <c r="D60" s="137"/>
      <c r="E60" s="137"/>
      <c r="F60" s="137"/>
      <c r="G60" s="137"/>
      <c r="H60" s="137"/>
    </row>
    <row r="61" spans="1:19" x14ac:dyDescent="0.2">
      <c r="A61" s="3" t="s">
        <v>21</v>
      </c>
      <c r="B61" s="137"/>
      <c r="C61" s="137"/>
      <c r="D61" s="137"/>
      <c r="E61" s="137"/>
      <c r="F61" s="137"/>
      <c r="G61" s="137"/>
      <c r="H61" s="137"/>
    </row>
    <row r="62" spans="1:19" x14ac:dyDescent="0.2">
      <c r="A62" s="3" t="s">
        <v>22</v>
      </c>
      <c r="B62" s="105"/>
      <c r="C62" s="105"/>
      <c r="D62" s="105"/>
      <c r="E62" s="105"/>
      <c r="F62" s="105"/>
      <c r="G62" s="105"/>
      <c r="H62" s="137"/>
    </row>
    <row r="63" spans="1:19" x14ac:dyDescent="0.2">
      <c r="A63" s="3" t="s">
        <v>23</v>
      </c>
      <c r="B63" s="137"/>
      <c r="C63" s="137"/>
      <c r="D63" s="137"/>
      <c r="E63" s="137"/>
      <c r="F63" s="137"/>
      <c r="G63" s="137"/>
      <c r="H63" s="137"/>
    </row>
    <row r="64" spans="1:19" ht="15.75" x14ac:dyDescent="0.25">
      <c r="A64" s="133" t="s">
        <v>76</v>
      </c>
      <c r="B64" s="132"/>
      <c r="C64" s="132"/>
      <c r="D64" s="132"/>
      <c r="E64" s="132"/>
      <c r="F64" s="132"/>
      <c r="G64" s="132"/>
      <c r="H64" s="137"/>
    </row>
    <row r="65" spans="1:9" x14ac:dyDescent="0.2">
      <c r="A65" s="44" t="s">
        <v>42</v>
      </c>
      <c r="B65" s="4" t="s">
        <v>82</v>
      </c>
      <c r="C65" s="137"/>
      <c r="D65" s="137"/>
      <c r="E65" s="137"/>
      <c r="F65" s="137"/>
      <c r="G65" s="137"/>
      <c r="H65" s="137"/>
    </row>
    <row r="66" spans="1:9" x14ac:dyDescent="0.2">
      <c r="A66" s="20"/>
      <c r="B66" s="247" t="s">
        <v>0</v>
      </c>
      <c r="C66" s="249" t="s">
        <v>116</v>
      </c>
      <c r="D66" s="251" t="s">
        <v>6</v>
      </c>
      <c r="E66" s="251" t="s">
        <v>7</v>
      </c>
      <c r="F66" s="251" t="s">
        <v>8</v>
      </c>
      <c r="G66" s="253" t="s">
        <v>124</v>
      </c>
      <c r="H66" s="145"/>
      <c r="I66" s="270" t="s">
        <v>126</v>
      </c>
    </row>
    <row r="67" spans="1:9" x14ac:dyDescent="0.2">
      <c r="A67" s="21"/>
      <c r="B67" s="248"/>
      <c r="C67" s="250"/>
      <c r="D67" s="252"/>
      <c r="E67" s="252"/>
      <c r="F67" s="252"/>
      <c r="G67" s="254"/>
      <c r="I67" s="271"/>
    </row>
    <row r="68" spans="1:9" ht="25.5" x14ac:dyDescent="0.2">
      <c r="A68" s="21"/>
      <c r="B68" s="22" t="s">
        <v>2</v>
      </c>
      <c r="C68" s="18" t="s">
        <v>3</v>
      </c>
      <c r="D68" s="7" t="s">
        <v>5</v>
      </c>
      <c r="E68" s="7" t="s">
        <v>4</v>
      </c>
      <c r="F68" s="7" t="s">
        <v>13</v>
      </c>
      <c r="G68" s="7" t="s">
        <v>11</v>
      </c>
      <c r="I68" s="8" t="s">
        <v>12</v>
      </c>
    </row>
    <row r="69" spans="1:9" ht="120" x14ac:dyDescent="0.2">
      <c r="A69" s="23"/>
      <c r="B69" s="24"/>
      <c r="C69" s="19" t="s">
        <v>17</v>
      </c>
      <c r="D69" s="11" t="s">
        <v>9</v>
      </c>
      <c r="E69" s="10"/>
      <c r="F69" s="11" t="s">
        <v>10</v>
      </c>
      <c r="G69" s="12"/>
      <c r="I69" s="144" t="s">
        <v>14</v>
      </c>
    </row>
    <row r="70" spans="1:9" x14ac:dyDescent="0.2">
      <c r="A70" s="35" t="s">
        <v>39</v>
      </c>
      <c r="B70" s="31"/>
      <c r="C70" s="31"/>
      <c r="D70" s="32"/>
      <c r="E70" s="31"/>
      <c r="F70" s="32"/>
      <c r="G70" s="33"/>
      <c r="H70" s="32"/>
    </row>
    <row r="71" spans="1:9" x14ac:dyDescent="0.2">
      <c r="A71" s="2">
        <v>1</v>
      </c>
      <c r="B71" s="28" t="s">
        <v>83</v>
      </c>
      <c r="C71" s="42">
        <v>187</v>
      </c>
      <c r="D71" s="45"/>
      <c r="E71" s="43">
        <v>46</v>
      </c>
      <c r="F71" s="45"/>
      <c r="G71" s="42" t="s">
        <v>47</v>
      </c>
      <c r="H71" s="46"/>
    </row>
    <row r="72" spans="1:9" x14ac:dyDescent="0.2">
      <c r="A72" s="2">
        <v>2</v>
      </c>
      <c r="B72" s="28" t="s">
        <v>84</v>
      </c>
      <c r="C72" s="42">
        <v>23</v>
      </c>
      <c r="D72" s="45"/>
      <c r="E72" s="43">
        <v>46</v>
      </c>
      <c r="F72" s="45"/>
      <c r="G72" s="42" t="s">
        <v>48</v>
      </c>
      <c r="H72" s="46"/>
    </row>
    <row r="73" spans="1:9" x14ac:dyDescent="0.2">
      <c r="A73" s="2">
        <v>3</v>
      </c>
      <c r="B73" s="28" t="s">
        <v>31</v>
      </c>
      <c r="C73" s="42">
        <v>150</v>
      </c>
      <c r="D73" s="45"/>
      <c r="E73" s="43">
        <v>46</v>
      </c>
      <c r="F73" s="45"/>
      <c r="G73" s="42" t="s">
        <v>48</v>
      </c>
      <c r="H73" s="46"/>
    </row>
    <row r="74" spans="1:9" x14ac:dyDescent="0.2">
      <c r="A74" s="2">
        <v>4</v>
      </c>
      <c r="B74" s="28" t="s">
        <v>85</v>
      </c>
      <c r="C74" s="42">
        <v>195</v>
      </c>
      <c r="D74" s="45"/>
      <c r="E74" s="43">
        <v>46</v>
      </c>
      <c r="F74" s="45"/>
      <c r="G74" s="42" t="s">
        <v>49</v>
      </c>
      <c r="H74" s="46"/>
    </row>
    <row r="75" spans="1:9" x14ac:dyDescent="0.2">
      <c r="A75" s="2">
        <v>5</v>
      </c>
      <c r="B75" s="28"/>
      <c r="C75" s="42"/>
      <c r="D75" s="45"/>
      <c r="E75" s="43"/>
      <c r="F75" s="45"/>
      <c r="G75" s="42"/>
      <c r="H75" s="46"/>
    </row>
    <row r="76" spans="1:9" x14ac:dyDescent="0.2">
      <c r="A76" s="2">
        <v>6</v>
      </c>
      <c r="B76" s="28"/>
      <c r="C76" s="42"/>
      <c r="D76" s="45"/>
      <c r="E76" s="43"/>
      <c r="F76" s="45"/>
      <c r="G76" s="42"/>
      <c r="H76" s="46"/>
    </row>
    <row r="77" spans="1:9" x14ac:dyDescent="0.2">
      <c r="A77" s="2">
        <v>7</v>
      </c>
      <c r="B77" s="28"/>
      <c r="C77" s="42"/>
      <c r="D77" s="45"/>
      <c r="E77" s="43"/>
      <c r="F77" s="45"/>
      <c r="G77" s="42"/>
      <c r="H77" s="46"/>
    </row>
    <row r="78" spans="1:9" x14ac:dyDescent="0.2">
      <c r="A78" s="2">
        <v>8</v>
      </c>
      <c r="B78" s="28"/>
      <c r="C78" s="42"/>
      <c r="D78" s="45"/>
      <c r="E78" s="43"/>
      <c r="F78" s="45"/>
      <c r="G78" s="42"/>
      <c r="H78" s="46"/>
    </row>
    <row r="79" spans="1:9" x14ac:dyDescent="0.2">
      <c r="A79" s="2">
        <v>9</v>
      </c>
      <c r="B79" s="2"/>
      <c r="C79" s="43"/>
      <c r="D79" s="43"/>
      <c r="E79" s="43"/>
      <c r="F79" s="43"/>
      <c r="G79" s="43"/>
      <c r="H79" s="47"/>
    </row>
    <row r="80" spans="1:9" x14ac:dyDescent="0.2">
      <c r="A80" s="36" t="s">
        <v>40</v>
      </c>
      <c r="B80" s="28"/>
      <c r="C80" s="43"/>
      <c r="D80" s="45"/>
      <c r="E80" s="43"/>
      <c r="F80" s="45"/>
      <c r="G80" s="43"/>
      <c r="H80" s="46"/>
    </row>
    <row r="81" spans="1:8" x14ac:dyDescent="0.2">
      <c r="A81" s="2">
        <v>1</v>
      </c>
      <c r="B81" s="28" t="s">
        <v>87</v>
      </c>
      <c r="C81" s="42">
        <v>310</v>
      </c>
      <c r="D81" s="45"/>
      <c r="E81" s="43">
        <v>46</v>
      </c>
      <c r="F81" s="45"/>
      <c r="G81" s="42" t="s">
        <v>50</v>
      </c>
      <c r="H81" s="46"/>
    </row>
    <row r="82" spans="1:8" x14ac:dyDescent="0.2">
      <c r="A82" s="2">
        <v>2</v>
      </c>
      <c r="B82" s="28" t="s">
        <v>88</v>
      </c>
      <c r="C82" s="42">
        <v>30</v>
      </c>
      <c r="D82" s="45"/>
      <c r="E82" s="43">
        <v>46</v>
      </c>
      <c r="F82" s="45"/>
      <c r="G82" s="42" t="s">
        <v>52</v>
      </c>
      <c r="H82" s="46"/>
    </row>
    <row r="83" spans="1:8" x14ac:dyDescent="0.2">
      <c r="A83" s="2">
        <v>3</v>
      </c>
      <c r="B83" s="28" t="s">
        <v>38</v>
      </c>
      <c r="C83" s="42">
        <v>125</v>
      </c>
      <c r="D83" s="45"/>
      <c r="E83" s="43">
        <v>46</v>
      </c>
      <c r="F83" s="45"/>
      <c r="G83" s="42" t="s">
        <v>54</v>
      </c>
      <c r="H83" s="46"/>
    </row>
    <row r="84" spans="1:8" x14ac:dyDescent="0.2">
      <c r="A84" s="2">
        <v>4</v>
      </c>
      <c r="B84" s="28"/>
      <c r="C84" s="43"/>
      <c r="D84" s="45"/>
      <c r="E84" s="43"/>
      <c r="F84" s="45"/>
      <c r="G84" s="43"/>
      <c r="H84" s="46"/>
    </row>
    <row r="85" spans="1:8" x14ac:dyDescent="0.2">
      <c r="A85" s="2">
        <v>5</v>
      </c>
      <c r="B85" s="28"/>
      <c r="C85" s="43"/>
      <c r="D85" s="45"/>
      <c r="E85" s="43"/>
      <c r="F85" s="45"/>
      <c r="G85" s="43"/>
      <c r="H85" s="46"/>
    </row>
    <row r="86" spans="1:8" x14ac:dyDescent="0.2">
      <c r="A86" s="2"/>
      <c r="B86" s="28"/>
      <c r="C86" s="43"/>
      <c r="D86" s="45"/>
      <c r="E86" s="43"/>
      <c r="F86" s="45"/>
      <c r="G86" s="43"/>
      <c r="H86" s="47"/>
    </row>
    <row r="87" spans="1:8" x14ac:dyDescent="0.2">
      <c r="A87" s="36" t="s">
        <v>41</v>
      </c>
      <c r="B87" s="26"/>
      <c r="C87" s="43"/>
      <c r="D87" s="43"/>
      <c r="E87" s="43"/>
      <c r="F87" s="43"/>
      <c r="G87" s="43"/>
      <c r="H87" s="46"/>
    </row>
    <row r="88" spans="1:8" x14ac:dyDescent="0.2">
      <c r="A88" s="2">
        <v>1</v>
      </c>
      <c r="B88" s="28" t="s">
        <v>86</v>
      </c>
      <c r="C88" s="42">
        <v>1500</v>
      </c>
      <c r="D88" s="45"/>
      <c r="E88" s="43">
        <v>46</v>
      </c>
      <c r="F88" s="45"/>
      <c r="G88" s="42" t="s">
        <v>53</v>
      </c>
      <c r="H88" s="46"/>
    </row>
    <row r="89" spans="1:8" x14ac:dyDescent="0.2">
      <c r="A89" s="2">
        <v>2</v>
      </c>
      <c r="B89" s="28" t="s">
        <v>34</v>
      </c>
      <c r="C89" s="42" t="s">
        <v>89</v>
      </c>
      <c r="D89" s="45"/>
      <c r="E89" s="43">
        <v>46</v>
      </c>
      <c r="F89" s="45"/>
      <c r="G89" s="43" t="s">
        <v>44</v>
      </c>
      <c r="H89" s="46"/>
    </row>
    <row r="90" spans="1:8" x14ac:dyDescent="0.2">
      <c r="A90" s="2">
        <v>3</v>
      </c>
      <c r="B90" s="26"/>
      <c r="C90" s="43"/>
      <c r="D90" s="43"/>
      <c r="E90" s="43"/>
      <c r="F90" s="43"/>
      <c r="G90" s="43"/>
      <c r="H90" s="43"/>
    </row>
    <row r="91" spans="1:8" x14ac:dyDescent="0.2">
      <c r="A91" s="2">
        <v>4</v>
      </c>
      <c r="B91" s="26"/>
      <c r="C91" s="43"/>
      <c r="D91" s="43"/>
      <c r="E91" s="43"/>
      <c r="F91" s="43"/>
      <c r="G91" s="43"/>
      <c r="H91" s="43"/>
    </row>
    <row r="92" spans="1:8" x14ac:dyDescent="0.2">
      <c r="A92" s="2">
        <v>5</v>
      </c>
      <c r="B92" s="26"/>
      <c r="C92" s="43"/>
      <c r="D92" s="43"/>
      <c r="E92" s="43"/>
      <c r="F92" s="43"/>
      <c r="G92" s="43"/>
      <c r="H92" s="43"/>
    </row>
    <row r="93" spans="1:8" x14ac:dyDescent="0.2">
      <c r="A93" s="137"/>
      <c r="B93" s="137"/>
      <c r="C93" s="130"/>
      <c r="D93" s="130"/>
      <c r="E93" s="130"/>
      <c r="F93" s="130"/>
      <c r="G93" s="130"/>
      <c r="H93" s="49"/>
    </row>
    <row r="94" spans="1:8" x14ac:dyDescent="0.2">
      <c r="A94" s="137"/>
      <c r="B94" s="137"/>
      <c r="C94" s="130"/>
      <c r="D94" s="130"/>
      <c r="E94" s="130"/>
      <c r="F94" s="130"/>
      <c r="G94" s="136" t="s">
        <v>45</v>
      </c>
      <c r="H94" s="49"/>
    </row>
    <row r="95" spans="1:8" x14ac:dyDescent="0.2">
      <c r="A95" s="137"/>
      <c r="B95" s="137" t="s">
        <v>15</v>
      </c>
      <c r="C95" s="137"/>
      <c r="D95" s="137"/>
      <c r="E95" s="137"/>
      <c r="F95" s="137"/>
      <c r="G95" s="137"/>
      <c r="H95" s="137"/>
    </row>
    <row r="96" spans="1:8" x14ac:dyDescent="0.2">
      <c r="A96" s="137"/>
      <c r="B96" s="137"/>
      <c r="C96" s="137"/>
      <c r="D96" s="137"/>
      <c r="E96" s="137"/>
      <c r="F96" s="137"/>
      <c r="G96" s="137"/>
      <c r="H96" s="137"/>
    </row>
    <row r="97" spans="1:8" x14ac:dyDescent="0.2">
      <c r="A97" s="137"/>
      <c r="B97" s="1"/>
      <c r="C97" s="137"/>
      <c r="D97" s="137"/>
      <c r="E97" s="137"/>
      <c r="F97" s="137"/>
      <c r="G97" s="137"/>
      <c r="H97" s="137"/>
    </row>
    <row r="98" spans="1:8" x14ac:dyDescent="0.2">
      <c r="A98" s="137"/>
      <c r="B98" s="137"/>
      <c r="C98" s="137"/>
      <c r="D98" s="137"/>
      <c r="E98" s="137"/>
      <c r="F98" s="137"/>
      <c r="G98" s="137"/>
      <c r="H98" s="137"/>
    </row>
    <row r="99" spans="1:8" x14ac:dyDescent="0.2">
      <c r="A99" s="137"/>
      <c r="B99" s="137"/>
      <c r="C99" s="137"/>
      <c r="D99" s="137"/>
      <c r="E99" s="137"/>
      <c r="F99" s="137" t="s">
        <v>16</v>
      </c>
      <c r="G99" s="137"/>
      <c r="H99" s="137"/>
    </row>
    <row r="100" spans="1:8" x14ac:dyDescent="0.2">
      <c r="A100" s="137"/>
      <c r="B100" s="137"/>
      <c r="C100" s="137"/>
      <c r="D100" s="137"/>
      <c r="E100" s="137"/>
      <c r="F100" s="137"/>
      <c r="G100" s="137"/>
      <c r="H100" s="137"/>
    </row>
    <row r="101" spans="1:8" x14ac:dyDescent="0.2">
      <c r="A101" s="137"/>
      <c r="B101" s="137"/>
      <c r="C101" s="137"/>
      <c r="D101" s="137"/>
      <c r="E101" s="137"/>
      <c r="F101" s="1"/>
      <c r="G101" s="1"/>
      <c r="H101" s="1"/>
    </row>
    <row r="102" spans="1:8" x14ac:dyDescent="0.2">
      <c r="A102" s="137"/>
      <c r="B102" s="137"/>
      <c r="C102" s="137"/>
      <c r="D102" s="137"/>
      <c r="E102" s="137"/>
      <c r="F102" s="137"/>
      <c r="G102" s="137"/>
      <c r="H102" s="137"/>
    </row>
    <row r="103" spans="1:8" x14ac:dyDescent="0.2">
      <c r="A103" s="137"/>
      <c r="B103" s="137"/>
      <c r="C103" s="137"/>
      <c r="D103" s="137"/>
      <c r="E103" s="137"/>
      <c r="F103" s="137"/>
      <c r="G103" s="137"/>
      <c r="H103" s="137"/>
    </row>
    <row r="104" spans="1:8" x14ac:dyDescent="0.2">
      <c r="A104" s="137"/>
      <c r="B104" s="137"/>
      <c r="C104" s="137"/>
      <c r="D104" s="137"/>
      <c r="E104" s="137"/>
      <c r="F104" s="137"/>
      <c r="G104" s="137"/>
      <c r="H104" s="137"/>
    </row>
    <row r="105" spans="1:8" x14ac:dyDescent="0.2">
      <c r="A105" s="137"/>
      <c r="B105" s="137"/>
      <c r="C105" s="137"/>
      <c r="D105" s="137"/>
      <c r="E105" s="137"/>
      <c r="F105" s="137"/>
      <c r="G105" s="137"/>
      <c r="H105" s="137"/>
    </row>
    <row r="106" spans="1:8" x14ac:dyDescent="0.2">
      <c r="A106" s="137"/>
      <c r="B106" s="137"/>
      <c r="C106" s="137"/>
      <c r="D106" s="137"/>
      <c r="E106" s="137"/>
      <c r="F106" s="137"/>
      <c r="G106" s="137"/>
      <c r="H106" s="137"/>
    </row>
    <row r="107" spans="1:8" x14ac:dyDescent="0.2">
      <c r="A107" s="137"/>
      <c r="B107" s="137"/>
      <c r="C107" s="137"/>
      <c r="D107" s="137"/>
      <c r="E107" s="137"/>
      <c r="F107" s="137"/>
      <c r="G107" s="137"/>
      <c r="H107" s="137"/>
    </row>
    <row r="108" spans="1:8" x14ac:dyDescent="0.2">
      <c r="A108" s="137"/>
      <c r="B108" s="137"/>
      <c r="C108" s="137"/>
      <c r="D108" s="137"/>
      <c r="E108" s="137"/>
      <c r="F108" s="137"/>
      <c r="G108" s="137"/>
      <c r="H108" s="137"/>
    </row>
    <row r="109" spans="1:8" x14ac:dyDescent="0.2">
      <c r="A109" s="137"/>
      <c r="B109" s="137"/>
      <c r="C109" s="137"/>
      <c r="D109" s="137"/>
      <c r="E109" s="137"/>
      <c r="F109" s="137"/>
      <c r="G109" s="137"/>
      <c r="H109" s="137"/>
    </row>
    <row r="110" spans="1:8" x14ac:dyDescent="0.2">
      <c r="A110" s="137"/>
      <c r="B110" s="137"/>
      <c r="C110" s="137"/>
      <c r="D110" s="137"/>
      <c r="E110" s="137"/>
      <c r="F110" s="137"/>
      <c r="G110" s="137"/>
      <c r="H110" s="137"/>
    </row>
    <row r="111" spans="1:8" x14ac:dyDescent="0.2">
      <c r="A111" s="137"/>
      <c r="B111" s="137"/>
      <c r="C111" s="137"/>
      <c r="D111" s="137"/>
      <c r="E111" s="137"/>
      <c r="F111" s="137"/>
      <c r="G111" s="137"/>
      <c r="H111" s="137"/>
    </row>
    <row r="112" spans="1:8" x14ac:dyDescent="0.2">
      <c r="A112" s="137"/>
      <c r="B112" s="137"/>
      <c r="C112" s="137"/>
      <c r="D112" s="137"/>
      <c r="E112" s="137"/>
      <c r="F112" s="137"/>
      <c r="G112" s="137"/>
      <c r="H112" s="137"/>
    </row>
    <row r="113" spans="1:8" x14ac:dyDescent="0.2">
      <c r="A113" s="137"/>
      <c r="B113" s="137"/>
      <c r="C113" s="137"/>
      <c r="D113" s="137"/>
      <c r="E113" s="137"/>
      <c r="F113" s="137"/>
      <c r="G113" s="137"/>
      <c r="H113" s="137"/>
    </row>
    <row r="114" spans="1:8" x14ac:dyDescent="0.2">
      <c r="A114" s="137"/>
      <c r="B114" s="137"/>
      <c r="C114" s="137"/>
      <c r="D114" s="137"/>
      <c r="E114" s="137"/>
      <c r="F114" s="137"/>
      <c r="G114" s="137"/>
      <c r="H114" s="137"/>
    </row>
  </sheetData>
  <mergeCells count="46">
    <mergeCell ref="A47:B47"/>
    <mergeCell ref="A48:B48"/>
    <mergeCell ref="F48:I48"/>
    <mergeCell ref="A8:F8"/>
    <mergeCell ref="A41:B41"/>
    <mergeCell ref="G41:H41"/>
    <mergeCell ref="A44:B44"/>
    <mergeCell ref="G44:J44"/>
    <mergeCell ref="A45:B45"/>
    <mergeCell ref="G45:J45"/>
    <mergeCell ref="A13:D13"/>
    <mergeCell ref="H13:I13"/>
    <mergeCell ref="B22:I22"/>
    <mergeCell ref="A23:J23"/>
    <mergeCell ref="B31:I31"/>
    <mergeCell ref="C11:D11"/>
    <mergeCell ref="B37:I37"/>
    <mergeCell ref="A2:J2"/>
    <mergeCell ref="A3:J3"/>
    <mergeCell ref="A6:E6"/>
    <mergeCell ref="E7:J7"/>
    <mergeCell ref="B9:B10"/>
    <mergeCell ref="C9:D10"/>
    <mergeCell ref="E9:E10"/>
    <mergeCell ref="F9:F10"/>
    <mergeCell ref="G9:G10"/>
    <mergeCell ref="H9:I10"/>
    <mergeCell ref="J9:J10"/>
    <mergeCell ref="A4:C4"/>
    <mergeCell ref="A5:C5"/>
    <mergeCell ref="F38:G38"/>
    <mergeCell ref="H38:I38"/>
    <mergeCell ref="B66:B67"/>
    <mergeCell ref="A42:B42"/>
    <mergeCell ref="A7:C7"/>
    <mergeCell ref="H12:I12"/>
    <mergeCell ref="C66:C67"/>
    <mergeCell ref="D66:D67"/>
    <mergeCell ref="E66:E67"/>
    <mergeCell ref="F66:F67"/>
    <mergeCell ref="G66:G67"/>
    <mergeCell ref="I66:I67"/>
    <mergeCell ref="H11:I11"/>
    <mergeCell ref="C12:D12"/>
    <mergeCell ref="A32:J32"/>
    <mergeCell ref="B36:I36"/>
  </mergeCells>
  <printOptions horizontalCentered="1"/>
  <pageMargins left="0" right="0.25" top="1" bottom="1" header="0.5" footer="0.5"/>
  <pageSetup paperSize="9" scale="92" orientation="portrait" r:id="rId1"/>
  <headerFooter alignWithMargins="0">
    <oddFooter>&amp;L&amp;"Arial,Italic"&amp;8arbarraquiasSBFP2014tel6353762&amp;R&amp;8&amp;F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90" zoomScaleNormal="90" workbookViewId="0">
      <selection activeCell="L21" sqref="L21"/>
    </sheetView>
  </sheetViews>
  <sheetFormatPr defaultRowHeight="12.75" x14ac:dyDescent="0.2"/>
  <cols>
    <col min="1" max="1" width="5.85546875" customWidth="1"/>
    <col min="2" max="2" width="21.42578125" customWidth="1"/>
    <col min="3" max="3" width="13.42578125" customWidth="1"/>
    <col min="4" max="4" width="3.85546875" customWidth="1"/>
    <col min="5" max="5" width="14.5703125" customWidth="1"/>
    <col min="6" max="6" width="12.42578125" customWidth="1"/>
    <col min="7" max="7" width="12.85546875" customWidth="1"/>
    <col min="8" max="8" width="8.85546875" style="137" customWidth="1"/>
    <col min="9" max="9" width="3.85546875" customWidth="1"/>
    <col min="10" max="10" width="14.28515625" style="170" customWidth="1"/>
    <col min="11" max="11" width="7.140625" customWidth="1"/>
    <col min="12" max="12" width="21.85546875" customWidth="1"/>
    <col min="13" max="13" width="11.28515625" customWidth="1"/>
    <col min="14" max="14" width="11.85546875" customWidth="1"/>
    <col min="16" max="16" width="11.42578125" customWidth="1"/>
    <col min="19" max="19" width="12.5703125" customWidth="1"/>
  </cols>
  <sheetData>
    <row r="1" spans="1:19" ht="15.75" x14ac:dyDescent="0.25">
      <c r="A1" s="73"/>
      <c r="B1" s="73"/>
      <c r="C1" s="73"/>
      <c r="D1" s="73"/>
      <c r="E1" s="73"/>
      <c r="F1" s="116"/>
      <c r="G1" s="108"/>
      <c r="H1" s="109"/>
      <c r="I1" s="109"/>
      <c r="J1" s="110"/>
      <c r="K1" s="110"/>
      <c r="L1" s="110"/>
      <c r="M1" s="110"/>
      <c r="N1" s="110"/>
      <c r="O1" s="129"/>
      <c r="P1" s="108"/>
      <c r="Q1" s="109"/>
      <c r="R1" s="109"/>
      <c r="S1" s="110"/>
    </row>
    <row r="2" spans="1:19" ht="15.75" x14ac:dyDescent="0.25">
      <c r="A2" s="272" t="s">
        <v>164</v>
      </c>
      <c r="B2" s="272"/>
      <c r="C2" s="272"/>
      <c r="D2" s="272"/>
      <c r="E2" s="272"/>
      <c r="F2" s="272"/>
      <c r="G2" s="272"/>
      <c r="H2" s="272"/>
      <c r="I2" s="272"/>
      <c r="J2" s="272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15.75" x14ac:dyDescent="0.25">
      <c r="A3" s="272" t="s">
        <v>169</v>
      </c>
      <c r="B3" s="272"/>
      <c r="C3" s="272"/>
      <c r="D3" s="272"/>
      <c r="E3" s="272"/>
      <c r="F3" s="272"/>
      <c r="G3" s="272"/>
      <c r="H3" s="272"/>
      <c r="I3" s="272"/>
      <c r="J3" s="272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5.75" x14ac:dyDescent="0.25">
      <c r="A4" s="273" t="s">
        <v>132</v>
      </c>
      <c r="B4" s="274"/>
      <c r="C4" s="274"/>
      <c r="D4" s="161"/>
      <c r="E4" s="73"/>
      <c r="F4" s="116"/>
      <c r="G4" s="73"/>
      <c r="H4" s="73"/>
      <c r="I4" s="73"/>
      <c r="J4" s="73"/>
      <c r="K4" s="160"/>
      <c r="L4" s="160"/>
      <c r="M4" s="160"/>
      <c r="N4" s="110"/>
      <c r="O4" s="129"/>
      <c r="P4" s="110"/>
      <c r="Q4" s="110"/>
      <c r="R4" s="110"/>
      <c r="S4" s="110"/>
    </row>
    <row r="5" spans="1:19" ht="15.75" x14ac:dyDescent="0.25">
      <c r="A5" s="273" t="s">
        <v>133</v>
      </c>
      <c r="B5" s="274"/>
      <c r="C5" s="274"/>
      <c r="D5" s="161"/>
      <c r="E5" s="169"/>
      <c r="F5" s="169"/>
      <c r="G5" s="169"/>
      <c r="H5" s="169"/>
      <c r="I5" s="169"/>
      <c r="J5" s="73"/>
      <c r="K5" s="160"/>
      <c r="L5" s="160"/>
      <c r="M5" s="160"/>
      <c r="N5" s="162"/>
      <c r="O5" s="162"/>
      <c r="P5" s="162"/>
      <c r="Q5" s="162"/>
      <c r="R5" s="162"/>
      <c r="S5" s="110"/>
    </row>
    <row r="6" spans="1:19" ht="15.75" x14ac:dyDescent="0.25">
      <c r="A6" s="275" t="s">
        <v>134</v>
      </c>
      <c r="B6" s="275"/>
      <c r="C6" s="275"/>
      <c r="D6" s="275"/>
      <c r="E6" s="275"/>
      <c r="F6" s="116"/>
      <c r="G6" s="73"/>
      <c r="H6" s="73"/>
      <c r="I6" s="73"/>
      <c r="J6" s="73"/>
      <c r="K6" s="162"/>
      <c r="L6" s="162"/>
      <c r="M6" s="162"/>
      <c r="N6" s="162"/>
      <c r="O6" s="129"/>
      <c r="P6" s="110"/>
      <c r="Q6" s="110"/>
      <c r="R6" s="110"/>
      <c r="S6" s="110"/>
    </row>
    <row r="7" spans="1:19" ht="15.75" x14ac:dyDescent="0.25">
      <c r="A7" s="274" t="s">
        <v>166</v>
      </c>
      <c r="B7" s="274"/>
      <c r="C7" s="274"/>
      <c r="D7" s="161"/>
      <c r="E7" s="276" t="s">
        <v>175</v>
      </c>
      <c r="F7" s="276"/>
      <c r="G7" s="276"/>
      <c r="H7" s="276"/>
      <c r="I7" s="276"/>
      <c r="J7" s="276"/>
      <c r="K7" s="160"/>
      <c r="L7" s="160"/>
      <c r="M7" s="160"/>
      <c r="N7" s="202"/>
      <c r="O7" s="202"/>
      <c r="P7" s="202"/>
      <c r="Q7" s="202"/>
      <c r="R7" s="202"/>
      <c r="S7" s="202"/>
    </row>
    <row r="8" spans="1:19" ht="15.75" customHeight="1" x14ac:dyDescent="0.25">
      <c r="A8" s="277" t="s">
        <v>169</v>
      </c>
      <c r="B8" s="277"/>
      <c r="C8" s="277"/>
      <c r="D8" s="277"/>
      <c r="E8" s="277"/>
      <c r="F8" s="116"/>
      <c r="G8" s="73"/>
      <c r="H8" s="73"/>
      <c r="I8" s="73"/>
      <c r="J8" s="73"/>
      <c r="K8" s="203"/>
      <c r="L8" s="203"/>
      <c r="M8" s="203"/>
      <c r="N8" s="203"/>
      <c r="O8" s="129"/>
      <c r="P8" s="110"/>
      <c r="Q8" s="110"/>
      <c r="R8" s="110"/>
      <c r="S8" s="110"/>
    </row>
    <row r="9" spans="1:19" ht="15.75" customHeight="1" x14ac:dyDescent="0.2">
      <c r="A9" s="111"/>
      <c r="B9" s="241" t="s">
        <v>0</v>
      </c>
      <c r="C9" s="313" t="s">
        <v>181</v>
      </c>
      <c r="D9" s="314"/>
      <c r="E9" s="317" t="s">
        <v>182</v>
      </c>
      <c r="F9" s="319" t="s">
        <v>170</v>
      </c>
      <c r="G9" s="321" t="s">
        <v>167</v>
      </c>
      <c r="H9" s="313" t="s">
        <v>124</v>
      </c>
      <c r="I9" s="314"/>
      <c r="J9" s="313" t="s">
        <v>125</v>
      </c>
      <c r="K9" s="110"/>
      <c r="L9" s="204"/>
      <c r="M9" s="189"/>
      <c r="N9" s="189"/>
      <c r="O9" s="189"/>
      <c r="P9" s="189"/>
      <c r="Q9" s="189"/>
      <c r="R9" s="189"/>
      <c r="S9" s="189"/>
    </row>
    <row r="10" spans="1:19" ht="28.5" customHeight="1" x14ac:dyDescent="0.2">
      <c r="A10" s="112"/>
      <c r="B10" s="242"/>
      <c r="C10" s="315"/>
      <c r="D10" s="316"/>
      <c r="E10" s="318"/>
      <c r="F10" s="320"/>
      <c r="G10" s="322"/>
      <c r="H10" s="315"/>
      <c r="I10" s="316"/>
      <c r="J10" s="315"/>
      <c r="K10" s="110"/>
      <c r="L10" s="204"/>
      <c r="M10" s="189"/>
      <c r="N10" s="189"/>
      <c r="O10" s="189"/>
      <c r="P10" s="189"/>
      <c r="Q10" s="189"/>
      <c r="R10" s="189"/>
      <c r="S10" s="189"/>
    </row>
    <row r="11" spans="1:19" ht="20.25" customHeight="1" x14ac:dyDescent="0.2">
      <c r="A11" s="209"/>
      <c r="B11" s="113" t="s">
        <v>2</v>
      </c>
      <c r="C11" s="288" t="s">
        <v>3</v>
      </c>
      <c r="D11" s="289"/>
      <c r="E11" s="113" t="s">
        <v>5</v>
      </c>
      <c r="F11" s="117" t="s">
        <v>4</v>
      </c>
      <c r="G11" s="113" t="s">
        <v>13</v>
      </c>
      <c r="H11" s="288" t="s">
        <v>11</v>
      </c>
      <c r="I11" s="289"/>
      <c r="J11" s="159" t="s">
        <v>12</v>
      </c>
      <c r="K11" s="110"/>
      <c r="L11" s="187"/>
      <c r="M11" s="187"/>
      <c r="N11" s="187"/>
      <c r="O11" s="191"/>
      <c r="P11" s="187"/>
      <c r="Q11" s="187"/>
      <c r="R11" s="187"/>
      <c r="S11" s="187"/>
    </row>
    <row r="12" spans="1:19" ht="30" customHeight="1" x14ac:dyDescent="0.2">
      <c r="A12" s="210">
        <v>25</v>
      </c>
      <c r="B12" s="114"/>
      <c r="C12" s="290" t="s">
        <v>17</v>
      </c>
      <c r="D12" s="291"/>
      <c r="E12" s="114" t="s">
        <v>9</v>
      </c>
      <c r="F12" s="89"/>
      <c r="G12" s="115" t="s">
        <v>10</v>
      </c>
      <c r="H12" s="292" t="s">
        <v>156</v>
      </c>
      <c r="I12" s="293"/>
      <c r="J12" s="172" t="s">
        <v>14</v>
      </c>
      <c r="K12" s="110"/>
      <c r="L12" s="187"/>
      <c r="M12" s="187"/>
      <c r="N12" s="187"/>
      <c r="O12" s="190"/>
      <c r="P12" s="191"/>
      <c r="Q12" s="188"/>
      <c r="R12" s="188"/>
      <c r="S12" s="191"/>
    </row>
    <row r="13" spans="1:19" ht="24" customHeight="1" x14ac:dyDescent="0.25">
      <c r="A13" s="255" t="s">
        <v>145</v>
      </c>
      <c r="B13" s="256"/>
      <c r="C13" s="257"/>
      <c r="D13" s="258"/>
      <c r="E13" s="214" t="s">
        <v>198</v>
      </c>
      <c r="F13" s="118"/>
      <c r="G13" s="212" t="s">
        <v>194</v>
      </c>
      <c r="H13" s="294" t="s">
        <v>195</v>
      </c>
      <c r="I13" s="295"/>
      <c r="J13" s="213" t="s">
        <v>196</v>
      </c>
      <c r="K13" s="192"/>
      <c r="L13" s="193"/>
      <c r="M13" s="193"/>
      <c r="N13" s="193"/>
      <c r="O13" s="193"/>
      <c r="P13" s="193"/>
      <c r="Q13" s="193"/>
      <c r="R13" s="193"/>
      <c r="S13" s="193"/>
    </row>
    <row r="14" spans="1:19" ht="15" x14ac:dyDescent="0.2">
      <c r="A14" s="119">
        <v>1</v>
      </c>
      <c r="B14" s="120" t="s">
        <v>31</v>
      </c>
      <c r="C14" s="121">
        <v>120</v>
      </c>
      <c r="D14" s="173" t="s">
        <v>183</v>
      </c>
      <c r="E14" s="206">
        <f>C14/A12</f>
        <v>4.8</v>
      </c>
      <c r="F14" s="121">
        <v>46</v>
      </c>
      <c r="G14" s="240">
        <f>E14*F14/J48</f>
        <v>0.2208</v>
      </c>
      <c r="H14" s="207">
        <v>40</v>
      </c>
      <c r="I14" s="168" t="s">
        <v>180</v>
      </c>
      <c r="J14" s="178">
        <f t="shared" ref="J14:J20" si="0">G14*H14</f>
        <v>8.8320000000000007</v>
      </c>
      <c r="K14" s="110"/>
      <c r="L14" s="81"/>
      <c r="M14" s="194"/>
      <c r="N14" s="195"/>
      <c r="O14" s="194"/>
      <c r="P14" s="196"/>
      <c r="Q14" s="80"/>
      <c r="R14" s="80"/>
      <c r="S14" s="127"/>
    </row>
    <row r="15" spans="1:19" ht="15" x14ac:dyDescent="0.2">
      <c r="A15" s="119">
        <v>2</v>
      </c>
      <c r="B15" s="120" t="s">
        <v>56</v>
      </c>
      <c r="C15" s="121">
        <v>35</v>
      </c>
      <c r="D15" s="173" t="s">
        <v>183</v>
      </c>
      <c r="E15" s="206">
        <f>C15/A12</f>
        <v>1.4</v>
      </c>
      <c r="F15" s="124">
        <v>46</v>
      </c>
      <c r="G15" s="240">
        <f>E15*F15/J48</f>
        <v>6.4399999999999985E-2</v>
      </c>
      <c r="H15" s="207">
        <v>40</v>
      </c>
      <c r="I15" s="168" t="s">
        <v>180</v>
      </c>
      <c r="J15" s="178">
        <f t="shared" si="0"/>
        <v>2.5759999999999996</v>
      </c>
      <c r="K15" s="110"/>
      <c r="L15" s="81"/>
      <c r="M15" s="194"/>
      <c r="N15" s="195"/>
      <c r="O15" s="194"/>
      <c r="P15" s="196"/>
      <c r="Q15" s="80"/>
      <c r="R15" s="80"/>
      <c r="S15" s="127"/>
    </row>
    <row r="16" spans="1:19" ht="15" x14ac:dyDescent="0.2">
      <c r="A16" s="119">
        <v>3</v>
      </c>
      <c r="B16" s="120" t="s">
        <v>57</v>
      </c>
      <c r="C16" s="121">
        <v>105</v>
      </c>
      <c r="D16" s="173" t="s">
        <v>183</v>
      </c>
      <c r="E16" s="206">
        <f>C16/A12</f>
        <v>4.2</v>
      </c>
      <c r="F16" s="124">
        <v>46</v>
      </c>
      <c r="G16" s="240">
        <f>E16*F16/J48</f>
        <v>0.19320000000000001</v>
      </c>
      <c r="H16" s="207">
        <v>40</v>
      </c>
      <c r="I16" s="168" t="s">
        <v>180</v>
      </c>
      <c r="J16" s="178">
        <f t="shared" si="0"/>
        <v>7.7280000000000006</v>
      </c>
      <c r="K16" s="110"/>
      <c r="L16" s="81"/>
      <c r="M16" s="194"/>
      <c r="N16" s="195"/>
      <c r="O16" s="194"/>
      <c r="P16" s="196"/>
      <c r="Q16" s="80"/>
      <c r="R16" s="80"/>
      <c r="S16" s="127"/>
    </row>
    <row r="17" spans="1:19" ht="15" x14ac:dyDescent="0.2">
      <c r="A17" s="119">
        <v>4</v>
      </c>
      <c r="B17" s="120" t="s">
        <v>58</v>
      </c>
      <c r="C17" s="121">
        <v>140</v>
      </c>
      <c r="D17" s="173" t="s">
        <v>183</v>
      </c>
      <c r="E17" s="206">
        <f>C17/A12</f>
        <v>5.6</v>
      </c>
      <c r="F17" s="124">
        <v>46</v>
      </c>
      <c r="G17" s="240">
        <f>E17*F17/J48</f>
        <v>0.25759999999999994</v>
      </c>
      <c r="H17" s="207">
        <v>30</v>
      </c>
      <c r="I17" s="168" t="s">
        <v>180</v>
      </c>
      <c r="J17" s="178">
        <f t="shared" si="0"/>
        <v>7.727999999999998</v>
      </c>
      <c r="K17" s="110"/>
      <c r="L17" s="81"/>
      <c r="M17" s="194"/>
      <c r="N17" s="195"/>
      <c r="O17" s="194"/>
      <c r="P17" s="196"/>
      <c r="Q17" s="80"/>
      <c r="R17" s="80"/>
      <c r="S17" s="127"/>
    </row>
    <row r="18" spans="1:19" s="96" customFormat="1" ht="15" x14ac:dyDescent="0.2">
      <c r="A18" s="119">
        <v>5</v>
      </c>
      <c r="B18" s="120" t="s">
        <v>59</v>
      </c>
      <c r="C18" s="121">
        <v>140</v>
      </c>
      <c r="D18" s="173" t="s">
        <v>183</v>
      </c>
      <c r="E18" s="206">
        <f>C18/A12</f>
        <v>5.6</v>
      </c>
      <c r="F18" s="124">
        <v>46</v>
      </c>
      <c r="G18" s="240">
        <f>E18*F18/J48</f>
        <v>0.25759999999999994</v>
      </c>
      <c r="H18" s="207">
        <v>35</v>
      </c>
      <c r="I18" s="168" t="s">
        <v>180</v>
      </c>
      <c r="J18" s="178">
        <f t="shared" si="0"/>
        <v>9.0159999999999982</v>
      </c>
      <c r="K18" s="110"/>
      <c r="L18" s="81"/>
      <c r="M18" s="194"/>
      <c r="N18" s="195"/>
      <c r="O18" s="194"/>
      <c r="P18" s="196"/>
      <c r="Q18" s="80"/>
      <c r="R18" s="80"/>
      <c r="S18" s="127"/>
    </row>
    <row r="19" spans="1:19" ht="15" x14ac:dyDescent="0.2">
      <c r="A19" s="119">
        <v>6</v>
      </c>
      <c r="B19" s="120" t="s">
        <v>60</v>
      </c>
      <c r="C19" s="121">
        <v>15</v>
      </c>
      <c r="D19" s="173" t="s">
        <v>183</v>
      </c>
      <c r="E19" s="206">
        <f>C19/A12</f>
        <v>0.6</v>
      </c>
      <c r="F19" s="124">
        <v>46</v>
      </c>
      <c r="G19" s="240">
        <f>E19*F19/J48</f>
        <v>2.76E-2</v>
      </c>
      <c r="H19" s="207">
        <v>15</v>
      </c>
      <c r="I19" s="168" t="s">
        <v>180</v>
      </c>
      <c r="J19" s="178">
        <f t="shared" si="0"/>
        <v>0.41399999999999998</v>
      </c>
      <c r="K19" s="110"/>
      <c r="L19" s="81"/>
      <c r="M19" s="194"/>
      <c r="N19" s="195"/>
      <c r="O19" s="194"/>
      <c r="P19" s="196"/>
      <c r="Q19" s="80"/>
      <c r="R19" s="80"/>
      <c r="S19" s="127"/>
    </row>
    <row r="20" spans="1:19" s="106" customFormat="1" ht="15" x14ac:dyDescent="0.2">
      <c r="A20" s="119">
        <v>7</v>
      </c>
      <c r="B20" s="120" t="s">
        <v>61</v>
      </c>
      <c r="C20" s="121">
        <v>180</v>
      </c>
      <c r="D20" s="184" t="s">
        <v>183</v>
      </c>
      <c r="E20" s="206">
        <f>C20/A12</f>
        <v>7.2</v>
      </c>
      <c r="F20" s="185">
        <v>46</v>
      </c>
      <c r="G20" s="240">
        <f>E20*F20/J48</f>
        <v>0.33119999999999999</v>
      </c>
      <c r="H20" s="207">
        <v>30</v>
      </c>
      <c r="I20" s="168" t="s">
        <v>180</v>
      </c>
      <c r="J20" s="178">
        <f t="shared" si="0"/>
        <v>9.9359999999999999</v>
      </c>
      <c r="K20" s="110"/>
      <c r="L20" s="81"/>
      <c r="M20" s="194"/>
      <c r="N20" s="195"/>
      <c r="O20" s="194"/>
      <c r="P20" s="196"/>
      <c r="Q20" s="80"/>
      <c r="R20" s="80"/>
      <c r="S20" s="127"/>
    </row>
    <row r="21" spans="1:19" s="170" customFormat="1" ht="15" x14ac:dyDescent="0.2">
      <c r="A21" s="119">
        <v>8</v>
      </c>
      <c r="B21" s="120" t="s">
        <v>62</v>
      </c>
      <c r="C21" s="176">
        <v>30</v>
      </c>
      <c r="D21" s="184" t="s">
        <v>183</v>
      </c>
      <c r="E21" s="206">
        <f>C21/A12</f>
        <v>1.2</v>
      </c>
      <c r="F21" s="185">
        <v>46</v>
      </c>
      <c r="G21" s="240">
        <f>E21*F21/J48</f>
        <v>5.5199999999999999E-2</v>
      </c>
      <c r="H21" s="207">
        <v>20</v>
      </c>
      <c r="I21" s="168" t="s">
        <v>180</v>
      </c>
      <c r="J21" s="178">
        <f>G21*H21</f>
        <v>1.1040000000000001</v>
      </c>
      <c r="K21" s="110"/>
      <c r="L21" s="81"/>
      <c r="M21" s="194"/>
      <c r="N21" s="195"/>
      <c r="O21" s="194"/>
      <c r="P21" s="196"/>
      <c r="Q21" s="80"/>
      <c r="R21" s="80"/>
      <c r="S21" s="127"/>
    </row>
    <row r="22" spans="1:19" ht="15.75" x14ac:dyDescent="0.25">
      <c r="A22" s="119"/>
      <c r="B22" s="259"/>
      <c r="C22" s="260"/>
      <c r="D22" s="261"/>
      <c r="E22" s="261"/>
      <c r="F22" s="261"/>
      <c r="G22" s="261"/>
      <c r="H22" s="261"/>
      <c r="I22" s="262"/>
      <c r="J22" s="211">
        <f>SUM(J14:J21)</f>
        <v>47.333999999999996</v>
      </c>
      <c r="K22" s="110"/>
      <c r="L22" s="81"/>
      <c r="M22" s="194"/>
      <c r="N22" s="195"/>
      <c r="O22" s="194"/>
      <c r="P22" s="196"/>
      <c r="Q22" s="80"/>
      <c r="R22" s="80"/>
      <c r="S22" s="127"/>
    </row>
    <row r="23" spans="1:19" ht="15.75" x14ac:dyDescent="0.25">
      <c r="A23" s="296" t="s">
        <v>40</v>
      </c>
      <c r="B23" s="296"/>
      <c r="C23" s="297"/>
      <c r="D23" s="296"/>
      <c r="E23" s="296"/>
      <c r="F23" s="296"/>
      <c r="G23" s="296"/>
      <c r="H23" s="298"/>
      <c r="I23" s="296"/>
      <c r="J23" s="312"/>
      <c r="K23" s="3"/>
      <c r="L23" s="57"/>
      <c r="M23" s="57"/>
      <c r="N23" s="57"/>
      <c r="O23" s="57"/>
      <c r="P23" s="57"/>
      <c r="Q23" s="57"/>
      <c r="R23" s="57"/>
      <c r="S23" s="197"/>
    </row>
    <row r="24" spans="1:19" ht="15.75" x14ac:dyDescent="0.25">
      <c r="A24" s="119">
        <v>1</v>
      </c>
      <c r="B24" s="120" t="s">
        <v>38</v>
      </c>
      <c r="C24" s="175">
        <v>50</v>
      </c>
      <c r="D24" s="173" t="s">
        <v>179</v>
      </c>
      <c r="E24" s="123">
        <f>C24/A12</f>
        <v>2</v>
      </c>
      <c r="F24" s="124">
        <v>46</v>
      </c>
      <c r="G24" s="239">
        <f>E24*F24/J48</f>
        <v>9.1999999999999998E-2</v>
      </c>
      <c r="H24" s="181">
        <v>70</v>
      </c>
      <c r="I24" s="168" t="s">
        <v>172</v>
      </c>
      <c r="J24" s="178">
        <f>G24*H24</f>
        <v>6.4399999999999995</v>
      </c>
      <c r="K24" s="160"/>
      <c r="L24" s="160"/>
      <c r="M24" s="160"/>
      <c r="N24" s="160"/>
      <c r="O24" s="160"/>
      <c r="P24" s="160"/>
      <c r="Q24" s="160"/>
      <c r="R24" s="160"/>
      <c r="S24" s="160"/>
    </row>
    <row r="25" spans="1:19" ht="15" x14ac:dyDescent="0.2">
      <c r="A25" s="119">
        <v>2</v>
      </c>
      <c r="B25" s="120" t="s">
        <v>63</v>
      </c>
      <c r="C25" s="175">
        <v>20</v>
      </c>
      <c r="D25" s="173" t="s">
        <v>179</v>
      </c>
      <c r="E25" s="123">
        <f>C25/A12</f>
        <v>0.8</v>
      </c>
      <c r="F25" s="124">
        <v>46</v>
      </c>
      <c r="G25" s="239">
        <f>E25*F25/J48</f>
        <v>3.6800000000000006E-2</v>
      </c>
      <c r="H25" s="182">
        <v>25</v>
      </c>
      <c r="I25" s="168" t="s">
        <v>172</v>
      </c>
      <c r="J25" s="178">
        <f>G25*H25</f>
        <v>0.92000000000000015</v>
      </c>
      <c r="K25" s="110"/>
      <c r="L25" s="81"/>
      <c r="M25" s="194"/>
      <c r="N25" s="195"/>
      <c r="O25" s="194"/>
      <c r="P25" s="196"/>
      <c r="Q25" s="80"/>
      <c r="R25" s="80"/>
      <c r="S25" s="127"/>
    </row>
    <row r="26" spans="1:19" ht="15" customHeight="1" x14ac:dyDescent="0.2">
      <c r="A26" s="119">
        <v>3</v>
      </c>
      <c r="B26" s="120" t="s">
        <v>64</v>
      </c>
      <c r="C26" s="175">
        <v>50</v>
      </c>
      <c r="D26" s="173" t="s">
        <v>183</v>
      </c>
      <c r="E26" s="123">
        <f>C26/A12</f>
        <v>2</v>
      </c>
      <c r="F26" s="124">
        <v>46</v>
      </c>
      <c r="G26" s="239">
        <f>E26*F26/J48</f>
        <v>9.1999999999999998E-2</v>
      </c>
      <c r="H26" s="182">
        <v>35</v>
      </c>
      <c r="I26" s="168" t="s">
        <v>180</v>
      </c>
      <c r="J26" s="178">
        <f>G26*H26</f>
        <v>3.2199999999999998</v>
      </c>
      <c r="K26" s="110"/>
      <c r="L26" s="81"/>
      <c r="M26" s="194"/>
      <c r="N26" s="195"/>
      <c r="O26" s="194"/>
      <c r="P26" s="196"/>
      <c r="Q26" s="80"/>
      <c r="R26" s="80"/>
      <c r="S26" s="127"/>
    </row>
    <row r="27" spans="1:19" ht="15" x14ac:dyDescent="0.2">
      <c r="A27" s="119"/>
      <c r="B27" s="166"/>
      <c r="C27" s="175"/>
      <c r="D27" s="173"/>
      <c r="E27" s="123">
        <f>C27/A12</f>
        <v>0</v>
      </c>
      <c r="F27" s="124"/>
      <c r="G27" s="239">
        <f>E27*F27/J48</f>
        <v>0</v>
      </c>
      <c r="H27" s="182"/>
      <c r="I27" s="168"/>
      <c r="J27" s="178">
        <f>G27*H27</f>
        <v>0</v>
      </c>
      <c r="K27" s="110"/>
      <c r="L27" s="81"/>
      <c r="M27" s="194"/>
      <c r="N27" s="195"/>
      <c r="O27" s="194"/>
      <c r="P27" s="196"/>
      <c r="Q27" s="80"/>
      <c r="R27" s="80"/>
      <c r="S27" s="127"/>
    </row>
    <row r="28" spans="1:19" ht="15" x14ac:dyDescent="0.2">
      <c r="A28" s="119"/>
      <c r="B28" s="166"/>
      <c r="C28" s="175"/>
      <c r="D28" s="173"/>
      <c r="E28" s="123">
        <f>C28/A12</f>
        <v>0</v>
      </c>
      <c r="F28" s="124"/>
      <c r="G28" s="239">
        <f>E28*F28/J48</f>
        <v>0</v>
      </c>
      <c r="H28" s="182"/>
      <c r="I28" s="168"/>
      <c r="J28" s="178">
        <f>G28*H28</f>
        <v>0</v>
      </c>
      <c r="K28" s="110"/>
      <c r="L28" s="81"/>
      <c r="M28" s="194"/>
      <c r="N28" s="195"/>
      <c r="O28" s="194"/>
      <c r="P28" s="196"/>
      <c r="Q28" s="80"/>
      <c r="R28" s="80"/>
      <c r="S28" s="127"/>
    </row>
    <row r="29" spans="1:19" ht="15" x14ac:dyDescent="0.2">
      <c r="A29" s="119"/>
      <c r="B29" s="120"/>
      <c r="C29" s="176"/>
      <c r="D29" s="184"/>
      <c r="E29" s="123">
        <f>C29/A12</f>
        <v>0</v>
      </c>
      <c r="F29" s="124"/>
      <c r="G29" s="240">
        <f>E29*F29/J48</f>
        <v>0</v>
      </c>
      <c r="H29" s="186"/>
      <c r="I29" s="168"/>
      <c r="J29" s="178">
        <f t="shared" ref="J29:J30" si="1">G29*H29</f>
        <v>0</v>
      </c>
      <c r="K29" s="110"/>
      <c r="L29" s="81"/>
      <c r="M29" s="194"/>
      <c r="N29" s="195"/>
      <c r="O29" s="194"/>
      <c r="P29" s="196"/>
      <c r="Q29" s="80"/>
      <c r="R29" s="80"/>
      <c r="S29" s="127"/>
    </row>
    <row r="30" spans="1:19" ht="15.75" x14ac:dyDescent="0.25">
      <c r="A30" s="119"/>
      <c r="B30" s="120"/>
      <c r="C30" s="176"/>
      <c r="D30" s="184"/>
      <c r="E30" s="123">
        <f>C30/A12</f>
        <v>0</v>
      </c>
      <c r="F30" s="124"/>
      <c r="G30" s="240">
        <f>E30*F30/J48</f>
        <v>0</v>
      </c>
      <c r="H30" s="186"/>
      <c r="I30" s="168"/>
      <c r="J30" s="178">
        <f t="shared" si="1"/>
        <v>0</v>
      </c>
      <c r="K30" s="110"/>
      <c r="L30" s="80"/>
      <c r="M30" s="80"/>
      <c r="N30" s="80"/>
      <c r="O30" s="80"/>
      <c r="P30" s="80"/>
      <c r="Q30" s="80"/>
      <c r="R30" s="80"/>
      <c r="S30" s="197"/>
    </row>
    <row r="31" spans="1:19" ht="15.75" x14ac:dyDescent="0.25">
      <c r="A31" s="119"/>
      <c r="B31" s="299"/>
      <c r="C31" s="300"/>
      <c r="D31" s="301"/>
      <c r="E31" s="301"/>
      <c r="F31" s="301"/>
      <c r="G31" s="301"/>
      <c r="H31" s="301"/>
      <c r="I31" s="302"/>
      <c r="J31" s="211">
        <f>SUM(J24:J30)</f>
        <v>10.579999999999998</v>
      </c>
      <c r="K31" s="160"/>
      <c r="L31" s="160"/>
      <c r="M31" s="160"/>
      <c r="N31" s="160"/>
      <c r="O31" s="160"/>
      <c r="P31" s="160"/>
      <c r="Q31" s="160"/>
      <c r="R31" s="160"/>
      <c r="S31" s="160"/>
    </row>
    <row r="32" spans="1:19" ht="15.75" x14ac:dyDescent="0.25">
      <c r="A32" s="296" t="s">
        <v>41</v>
      </c>
      <c r="B32" s="296"/>
      <c r="C32" s="297"/>
      <c r="D32" s="296"/>
      <c r="E32" s="296"/>
      <c r="F32" s="296"/>
      <c r="G32" s="296"/>
      <c r="H32" s="298"/>
      <c r="I32" s="296"/>
      <c r="J32" s="312"/>
      <c r="K32" s="110"/>
      <c r="L32" s="81"/>
      <c r="M32" s="194"/>
      <c r="N32" s="195"/>
      <c r="O32" s="194"/>
      <c r="P32" s="196"/>
      <c r="Q32" s="80"/>
      <c r="R32" s="80"/>
      <c r="S32" s="127"/>
    </row>
    <row r="33" spans="1:19" ht="14.25" customHeight="1" x14ac:dyDescent="0.2">
      <c r="A33" s="119">
        <v>1</v>
      </c>
      <c r="B33" s="166" t="s">
        <v>65</v>
      </c>
      <c r="C33" s="175">
        <v>500</v>
      </c>
      <c r="D33" s="173" t="s">
        <v>183</v>
      </c>
      <c r="E33" s="123">
        <f>C33/A12</f>
        <v>20</v>
      </c>
      <c r="F33" s="124">
        <v>46</v>
      </c>
      <c r="G33" s="239">
        <f>E33*F33/J48</f>
        <v>0.92</v>
      </c>
      <c r="H33" s="181">
        <v>100</v>
      </c>
      <c r="I33" s="168" t="s">
        <v>180</v>
      </c>
      <c r="J33" s="178">
        <f>G33*H33</f>
        <v>92</v>
      </c>
      <c r="K33" s="110"/>
      <c r="L33" s="81"/>
      <c r="M33" s="194"/>
      <c r="N33" s="196"/>
      <c r="O33" s="129"/>
      <c r="P33" s="196"/>
      <c r="Q33" s="80"/>
      <c r="R33" s="80"/>
      <c r="S33" s="127"/>
    </row>
    <row r="34" spans="1:19" ht="15" x14ac:dyDescent="0.2">
      <c r="A34" s="119"/>
      <c r="B34" s="166"/>
      <c r="C34" s="175"/>
      <c r="D34" s="173"/>
      <c r="E34" s="123"/>
      <c r="F34" s="124"/>
      <c r="G34" s="239"/>
      <c r="H34" s="182"/>
      <c r="I34" s="168"/>
      <c r="J34" s="178">
        <f>G34*H34</f>
        <v>0</v>
      </c>
      <c r="K34" s="110"/>
      <c r="L34" s="81"/>
      <c r="M34" s="110"/>
      <c r="N34" s="110"/>
      <c r="O34" s="129"/>
      <c r="P34" s="196"/>
      <c r="Q34" s="80"/>
      <c r="R34" s="80"/>
      <c r="S34" s="127"/>
    </row>
    <row r="35" spans="1:19" ht="15" x14ac:dyDescent="0.2">
      <c r="A35" s="119"/>
      <c r="B35" s="166"/>
      <c r="C35" s="163"/>
      <c r="D35" s="173"/>
      <c r="E35" s="123"/>
      <c r="F35" s="124"/>
      <c r="G35" s="239"/>
      <c r="H35" s="138"/>
      <c r="I35" s="168"/>
      <c r="J35" s="178">
        <f>G35*H35</f>
        <v>0</v>
      </c>
      <c r="K35" s="110"/>
      <c r="L35" s="81"/>
      <c r="M35" s="110"/>
      <c r="N35" s="110"/>
      <c r="O35" s="129"/>
      <c r="P35" s="196"/>
      <c r="Q35" s="80"/>
      <c r="R35" s="80"/>
      <c r="S35" s="127"/>
    </row>
    <row r="36" spans="1:19" ht="15.75" x14ac:dyDescent="0.25">
      <c r="A36" s="119"/>
      <c r="B36" s="259"/>
      <c r="C36" s="260"/>
      <c r="D36" s="261"/>
      <c r="E36" s="261"/>
      <c r="F36" s="261"/>
      <c r="G36" s="261"/>
      <c r="H36" s="261"/>
      <c r="I36" s="262"/>
      <c r="J36" s="211">
        <f>SUM(J33:J35)</f>
        <v>92</v>
      </c>
      <c r="K36" s="110"/>
      <c r="L36" s="81"/>
      <c r="M36" s="110"/>
      <c r="N36" s="110"/>
      <c r="O36" s="129"/>
      <c r="P36" s="196"/>
      <c r="Q36" s="80"/>
      <c r="R36" s="80"/>
      <c r="S36" s="127"/>
    </row>
    <row r="37" spans="1:19" ht="15.75" x14ac:dyDescent="0.25">
      <c r="A37" s="119"/>
      <c r="B37" s="263" t="s">
        <v>168</v>
      </c>
      <c r="C37" s="264"/>
      <c r="D37" s="264"/>
      <c r="E37" s="264"/>
      <c r="F37" s="264"/>
      <c r="G37" s="264"/>
      <c r="H37" s="264"/>
      <c r="I37" s="265"/>
      <c r="J37" s="211">
        <f>SUM(J36,J31,J22)</f>
        <v>149.91399999999999</v>
      </c>
      <c r="K37" s="110"/>
      <c r="L37" s="80"/>
      <c r="M37" s="80"/>
      <c r="N37" s="80"/>
      <c r="O37" s="80"/>
      <c r="P37" s="80"/>
      <c r="Q37" s="80"/>
      <c r="R37" s="80"/>
      <c r="S37" s="197"/>
    </row>
    <row r="38" spans="1:19" ht="15.75" x14ac:dyDescent="0.25">
      <c r="A38" s="73"/>
      <c r="B38" s="171" t="s">
        <v>178</v>
      </c>
      <c r="C38" s="171"/>
      <c r="D38" s="171"/>
      <c r="E38" s="171"/>
      <c r="F38" s="266" t="s">
        <v>199</v>
      </c>
      <c r="G38" s="267"/>
      <c r="H38" s="268">
        <f>J37/F14</f>
        <v>3.2589999999999999</v>
      </c>
      <c r="I38" s="268"/>
      <c r="J38" s="164"/>
      <c r="K38" s="110"/>
      <c r="L38" s="205"/>
      <c r="M38" s="205"/>
      <c r="N38" s="205"/>
      <c r="O38" s="205"/>
      <c r="P38" s="205"/>
      <c r="Q38" s="205"/>
      <c r="R38" s="205"/>
      <c r="S38" s="197"/>
    </row>
    <row r="39" spans="1:19" ht="15.75" x14ac:dyDescent="0.25">
      <c r="A39" s="162" t="s">
        <v>137</v>
      </c>
      <c r="B39" s="129"/>
      <c r="C39" s="110"/>
      <c r="D39" s="110"/>
      <c r="E39" s="110"/>
      <c r="F39" s="110"/>
      <c r="G39" s="110"/>
      <c r="H39" s="127"/>
      <c r="I39" s="127"/>
      <c r="J39" s="110"/>
      <c r="K39" s="110"/>
      <c r="L39" s="110"/>
      <c r="M39" s="110"/>
      <c r="N39" s="110"/>
      <c r="O39" s="129"/>
      <c r="P39" s="110"/>
      <c r="Q39" s="110"/>
      <c r="R39" s="110"/>
      <c r="S39" s="110"/>
    </row>
    <row r="40" spans="1:19" ht="15.75" x14ac:dyDescent="0.25">
      <c r="A40" s="110"/>
      <c r="B40" s="110"/>
      <c r="C40" s="110"/>
      <c r="D40" s="110"/>
      <c r="E40" s="110"/>
      <c r="F40" s="110"/>
      <c r="G40" s="110"/>
      <c r="H40" s="127"/>
      <c r="I40" s="127"/>
      <c r="J40" s="110"/>
      <c r="K40" s="162"/>
      <c r="L40" s="129"/>
      <c r="M40" s="110"/>
      <c r="N40" s="110"/>
      <c r="O40" s="110"/>
      <c r="P40" s="110"/>
      <c r="Q40" s="127"/>
      <c r="R40" s="127"/>
      <c r="S40" s="110"/>
    </row>
    <row r="41" spans="1:19" ht="15.75" x14ac:dyDescent="0.25">
      <c r="A41" s="269"/>
      <c r="B41" s="269"/>
      <c r="C41" s="73"/>
      <c r="D41" s="73"/>
      <c r="E41" s="73"/>
      <c r="F41" s="73"/>
      <c r="G41" s="305" t="s">
        <v>16</v>
      </c>
      <c r="H41" s="305"/>
      <c r="I41" s="167"/>
      <c r="J41" s="73"/>
      <c r="K41" s="110"/>
      <c r="L41" s="110"/>
      <c r="M41" s="110"/>
      <c r="N41" s="110"/>
      <c r="O41" s="110"/>
      <c r="P41" s="110"/>
      <c r="Q41" s="127"/>
      <c r="R41" s="127"/>
      <c r="S41" s="110"/>
    </row>
    <row r="42" spans="1:19" ht="15.75" x14ac:dyDescent="0.25">
      <c r="A42" s="303" t="s">
        <v>138</v>
      </c>
      <c r="B42" s="303"/>
      <c r="C42" s="73"/>
      <c r="D42" s="73"/>
      <c r="E42" s="73"/>
      <c r="F42" s="73"/>
      <c r="G42" s="73"/>
      <c r="H42" s="128"/>
      <c r="I42" s="128"/>
      <c r="J42" s="73"/>
      <c r="K42" s="162"/>
      <c r="L42" s="162"/>
      <c r="M42" s="110"/>
      <c r="N42" s="110"/>
      <c r="O42" s="110"/>
      <c r="P42" s="192"/>
      <c r="Q42" s="192"/>
      <c r="R42" s="192"/>
      <c r="S42" s="110"/>
    </row>
    <row r="43" spans="1:19" ht="15" x14ac:dyDescent="0.2">
      <c r="A43" s="73"/>
      <c r="B43" s="73"/>
      <c r="C43" s="73"/>
      <c r="D43" s="73"/>
      <c r="E43" s="73"/>
      <c r="F43" s="73"/>
      <c r="G43" s="73"/>
      <c r="H43" s="128"/>
      <c r="I43" s="128"/>
      <c r="J43" s="73"/>
      <c r="K43" s="80"/>
      <c r="L43" s="80"/>
      <c r="M43" s="110"/>
      <c r="N43" s="110"/>
      <c r="O43" s="110"/>
      <c r="P43" s="110"/>
      <c r="Q43" s="127"/>
      <c r="R43" s="127"/>
      <c r="S43" s="110"/>
    </row>
    <row r="44" spans="1:19" ht="15.75" x14ac:dyDescent="0.25">
      <c r="A44" s="269"/>
      <c r="B44" s="269"/>
      <c r="C44" s="73"/>
      <c r="D44" s="73"/>
      <c r="E44" s="73"/>
      <c r="F44" s="73"/>
      <c r="G44" s="306"/>
      <c r="H44" s="306"/>
      <c r="I44" s="306"/>
      <c r="J44" s="306"/>
      <c r="K44" s="110"/>
      <c r="L44" s="110"/>
      <c r="M44" s="110"/>
      <c r="N44" s="110"/>
      <c r="O44" s="110"/>
      <c r="P44" s="110"/>
      <c r="Q44" s="127"/>
      <c r="R44" s="127"/>
      <c r="S44" s="110"/>
    </row>
    <row r="45" spans="1:19" ht="15.75" x14ac:dyDescent="0.25">
      <c r="A45" s="303" t="s">
        <v>139</v>
      </c>
      <c r="B45" s="303"/>
      <c r="C45" s="73"/>
      <c r="D45" s="73"/>
      <c r="E45" s="73"/>
      <c r="F45" s="73"/>
      <c r="G45" s="303" t="s">
        <v>130</v>
      </c>
      <c r="H45" s="303"/>
      <c r="I45" s="303"/>
      <c r="J45" s="303"/>
      <c r="K45" s="162"/>
      <c r="L45" s="162"/>
      <c r="M45" s="110"/>
      <c r="N45" s="110"/>
      <c r="O45" s="110"/>
      <c r="P45" s="192"/>
      <c r="Q45" s="192"/>
      <c r="R45" s="192"/>
      <c r="S45" s="192"/>
    </row>
    <row r="46" spans="1:19" ht="15" x14ac:dyDescent="0.2">
      <c r="A46" s="73"/>
      <c r="B46" s="73"/>
      <c r="C46" s="73"/>
      <c r="D46" s="73"/>
      <c r="E46" s="73"/>
      <c r="F46" s="73"/>
      <c r="G46" s="73"/>
      <c r="H46" s="128"/>
      <c r="I46" s="128"/>
      <c r="J46" s="73"/>
      <c r="K46" s="80"/>
      <c r="L46" s="80"/>
      <c r="M46" s="110"/>
      <c r="N46" s="110"/>
      <c r="O46" s="110"/>
      <c r="P46" s="80"/>
      <c r="Q46" s="80"/>
      <c r="R46" s="80"/>
      <c r="S46" s="80"/>
    </row>
    <row r="47" spans="1:19" ht="15.75" x14ac:dyDescent="0.25">
      <c r="A47" s="269"/>
      <c r="B47" s="269"/>
      <c r="C47" s="73"/>
      <c r="D47" s="73"/>
      <c r="E47" s="73"/>
      <c r="F47" s="73"/>
      <c r="G47" s="73"/>
      <c r="H47" s="128"/>
      <c r="I47" s="128"/>
      <c r="J47" s="73"/>
      <c r="K47" s="110"/>
      <c r="L47" s="110"/>
      <c r="M47" s="110"/>
      <c r="N47" s="110"/>
      <c r="O47" s="110"/>
      <c r="P47" s="110"/>
      <c r="Q47" s="127"/>
      <c r="R47" s="127"/>
      <c r="S47" s="110"/>
    </row>
    <row r="48" spans="1:19" ht="15.75" x14ac:dyDescent="0.25">
      <c r="A48" s="303" t="s">
        <v>139</v>
      </c>
      <c r="B48" s="303"/>
      <c r="C48" s="73"/>
      <c r="D48" s="73"/>
      <c r="E48" s="73"/>
      <c r="F48" s="304" t="s">
        <v>193</v>
      </c>
      <c r="G48" s="304"/>
      <c r="H48" s="304"/>
      <c r="I48" s="304"/>
      <c r="J48" s="179">
        <v>1000</v>
      </c>
      <c r="K48" s="162"/>
      <c r="L48" s="162"/>
      <c r="M48" s="110"/>
      <c r="N48" s="110"/>
      <c r="O48" s="110"/>
      <c r="P48" s="110"/>
      <c r="Q48" s="127"/>
      <c r="R48" s="127"/>
      <c r="S48" s="110"/>
    </row>
    <row r="49" spans="1:19" ht="15" x14ac:dyDescent="0.2">
      <c r="A49" s="80"/>
      <c r="B49" s="80"/>
      <c r="C49" s="110"/>
      <c r="D49" s="110"/>
      <c r="E49" s="110"/>
      <c r="F49" s="110"/>
      <c r="G49" s="127"/>
      <c r="H49" s="127"/>
      <c r="I49" s="110"/>
      <c r="J49" s="110"/>
      <c r="K49" s="80"/>
      <c r="L49" s="80"/>
      <c r="M49" s="110"/>
      <c r="N49" s="110"/>
      <c r="O49" s="110"/>
      <c r="P49" s="110"/>
      <c r="Q49" s="127"/>
      <c r="R49" s="127"/>
      <c r="S49" s="110"/>
    </row>
    <row r="50" spans="1:19" ht="15" x14ac:dyDescent="0.2">
      <c r="A50" s="73"/>
      <c r="B50" s="73"/>
      <c r="C50" s="73"/>
      <c r="D50" s="73"/>
      <c r="E50" s="116"/>
      <c r="F50" s="73"/>
      <c r="G50" s="73"/>
      <c r="H50" s="73"/>
      <c r="I50" s="73"/>
      <c r="J50" s="73"/>
    </row>
    <row r="53" spans="1:19" x14ac:dyDescent="0.2">
      <c r="C53" s="143" t="s">
        <v>173</v>
      </c>
    </row>
    <row r="54" spans="1:19" ht="15" x14ac:dyDescent="0.25">
      <c r="A54" s="96"/>
      <c r="B54" s="96"/>
      <c r="C54" s="96"/>
      <c r="D54" s="96"/>
      <c r="E54" s="96"/>
      <c r="F54" s="53"/>
      <c r="G54" s="17"/>
      <c r="H54" s="17"/>
      <c r="I54" s="3"/>
      <c r="J54" s="3"/>
    </row>
    <row r="55" spans="1:19" ht="15" x14ac:dyDescent="0.25">
      <c r="A55" s="96"/>
      <c r="B55" s="96"/>
      <c r="C55" s="96"/>
      <c r="D55" s="96"/>
      <c r="E55" s="96"/>
      <c r="F55" s="53"/>
      <c r="G55" s="17"/>
      <c r="H55" s="17"/>
      <c r="I55" s="3"/>
      <c r="J55" s="3"/>
    </row>
    <row r="56" spans="1:19" x14ac:dyDescent="0.2">
      <c r="A56" s="96"/>
      <c r="B56" s="96"/>
      <c r="C56" s="96"/>
      <c r="D56" s="96"/>
      <c r="E56" s="96"/>
      <c r="F56" s="3"/>
      <c r="G56" s="3"/>
      <c r="H56" s="3"/>
      <c r="I56" s="3"/>
      <c r="J56" s="3"/>
    </row>
    <row r="57" spans="1:19" x14ac:dyDescent="0.2">
      <c r="A57" s="3" t="s">
        <v>21</v>
      </c>
      <c r="B57" s="96"/>
      <c r="C57" s="96"/>
      <c r="D57" s="96"/>
      <c r="E57" s="96"/>
      <c r="F57" s="96"/>
      <c r="G57" s="96"/>
      <c r="I57" s="96"/>
    </row>
    <row r="58" spans="1:19" x14ac:dyDescent="0.2">
      <c r="A58" s="3" t="s">
        <v>22</v>
      </c>
      <c r="B58" s="105"/>
      <c r="C58" s="105"/>
      <c r="D58" s="105"/>
      <c r="E58" s="105"/>
      <c r="F58" s="105"/>
      <c r="G58" s="105"/>
      <c r="H58" s="105"/>
      <c r="I58" s="96"/>
    </row>
    <row r="59" spans="1:19" x14ac:dyDescent="0.2">
      <c r="A59" s="3" t="s">
        <v>23</v>
      </c>
      <c r="B59" s="96"/>
      <c r="C59" s="96"/>
      <c r="D59" s="96"/>
      <c r="E59" s="96"/>
      <c r="F59" s="96"/>
      <c r="G59" s="96"/>
      <c r="I59" s="96"/>
    </row>
    <row r="60" spans="1:19" ht="15.75" x14ac:dyDescent="0.25">
      <c r="A60" s="93" t="s">
        <v>76</v>
      </c>
      <c r="B60" s="95"/>
      <c r="C60" s="95"/>
      <c r="D60" s="95"/>
      <c r="E60" s="95"/>
      <c r="F60" s="95"/>
      <c r="G60" s="95"/>
      <c r="H60" s="132"/>
      <c r="I60" s="96"/>
    </row>
    <row r="61" spans="1:19" x14ac:dyDescent="0.2">
      <c r="A61" s="44" t="s">
        <v>42</v>
      </c>
      <c r="B61" s="4" t="s">
        <v>55</v>
      </c>
      <c r="C61" s="96"/>
      <c r="D61" s="96"/>
      <c r="E61" s="96"/>
      <c r="F61" s="96"/>
      <c r="G61" s="96"/>
      <c r="I61" s="96"/>
    </row>
    <row r="62" spans="1:19" x14ac:dyDescent="0.2">
      <c r="A62" s="20"/>
      <c r="B62" s="247" t="s">
        <v>0</v>
      </c>
      <c r="C62" s="249" t="s">
        <v>117</v>
      </c>
      <c r="D62" s="251" t="s">
        <v>6</v>
      </c>
      <c r="E62" s="251" t="s">
        <v>7</v>
      </c>
      <c r="F62" s="251" t="s">
        <v>8</v>
      </c>
      <c r="G62" s="253" t="s">
        <v>124</v>
      </c>
      <c r="H62" s="139"/>
      <c r="I62" s="270" t="s">
        <v>126</v>
      </c>
      <c r="J62" s="199"/>
    </row>
    <row r="63" spans="1:19" x14ac:dyDescent="0.2">
      <c r="A63" s="21"/>
      <c r="B63" s="248"/>
      <c r="C63" s="250"/>
      <c r="D63" s="252"/>
      <c r="E63" s="252"/>
      <c r="F63" s="252"/>
      <c r="G63" s="254"/>
      <c r="H63" s="140"/>
      <c r="I63" s="271"/>
      <c r="J63" s="199"/>
    </row>
    <row r="64" spans="1:19" ht="25.5" x14ac:dyDescent="0.2">
      <c r="A64" s="21"/>
      <c r="B64" s="22" t="s">
        <v>2</v>
      </c>
      <c r="C64" s="18" t="s">
        <v>3</v>
      </c>
      <c r="D64" s="7" t="s">
        <v>5</v>
      </c>
      <c r="E64" s="7" t="s">
        <v>4</v>
      </c>
      <c r="F64" s="7" t="s">
        <v>13</v>
      </c>
      <c r="G64" s="7" t="s">
        <v>11</v>
      </c>
      <c r="H64" s="141"/>
      <c r="I64" s="8" t="s">
        <v>12</v>
      </c>
      <c r="J64" s="200"/>
    </row>
    <row r="65" spans="1:10" ht="120" x14ac:dyDescent="0.2">
      <c r="A65" s="23"/>
      <c r="B65" s="24"/>
      <c r="C65" s="19" t="s">
        <v>17</v>
      </c>
      <c r="D65" s="11" t="s">
        <v>9</v>
      </c>
      <c r="E65" s="10"/>
      <c r="F65" s="11" t="s">
        <v>10</v>
      </c>
      <c r="G65" s="12"/>
      <c r="H65" s="142"/>
      <c r="I65" s="13" t="s">
        <v>14</v>
      </c>
      <c r="J65" s="201"/>
    </row>
    <row r="66" spans="1:10" x14ac:dyDescent="0.2">
      <c r="A66" s="35" t="s">
        <v>39</v>
      </c>
      <c r="B66" s="31"/>
      <c r="C66" s="31"/>
      <c r="D66" s="32"/>
      <c r="E66" s="31"/>
      <c r="F66" s="32"/>
      <c r="G66" s="33"/>
      <c r="H66" s="33"/>
      <c r="I66" s="32"/>
      <c r="J66" s="201"/>
    </row>
    <row r="67" spans="1:10" x14ac:dyDescent="0.2">
      <c r="A67" s="2">
        <v>1</v>
      </c>
      <c r="B67" s="28" t="s">
        <v>31</v>
      </c>
      <c r="C67" s="42" t="s">
        <v>66</v>
      </c>
      <c r="D67" s="45">
        <f>120/5</f>
        <v>24</v>
      </c>
      <c r="E67" s="43">
        <v>46</v>
      </c>
      <c r="F67" s="45"/>
      <c r="G67" s="42" t="s">
        <v>48</v>
      </c>
      <c r="H67" s="42"/>
      <c r="I67" s="46"/>
      <c r="J67" s="85"/>
    </row>
    <row r="68" spans="1:10" x14ac:dyDescent="0.2">
      <c r="A68" s="2">
        <v>2</v>
      </c>
      <c r="B68" s="28" t="s">
        <v>56</v>
      </c>
      <c r="C68" s="42" t="s">
        <v>67</v>
      </c>
      <c r="D68" s="45">
        <f>35/5</f>
        <v>7</v>
      </c>
      <c r="E68" s="43">
        <v>46</v>
      </c>
      <c r="F68" s="45"/>
      <c r="G68" s="42" t="s">
        <v>48</v>
      </c>
      <c r="H68" s="42"/>
      <c r="I68" s="46"/>
      <c r="J68" s="85"/>
    </row>
    <row r="69" spans="1:10" x14ac:dyDescent="0.2">
      <c r="A69" s="2">
        <v>3</v>
      </c>
      <c r="B69" s="28" t="s">
        <v>57</v>
      </c>
      <c r="C69" s="42" t="s">
        <v>68</v>
      </c>
      <c r="D69" s="45">
        <f>105/5</f>
        <v>21</v>
      </c>
      <c r="E69" s="43">
        <v>46</v>
      </c>
      <c r="F69" s="45"/>
      <c r="G69" s="42" t="s">
        <v>48</v>
      </c>
      <c r="H69" s="42"/>
      <c r="I69" s="46"/>
      <c r="J69" s="85"/>
    </row>
    <row r="70" spans="1:10" x14ac:dyDescent="0.2">
      <c r="A70" s="2">
        <v>4</v>
      </c>
      <c r="B70" s="28" t="s">
        <v>58</v>
      </c>
      <c r="C70" s="42" t="s">
        <v>69</v>
      </c>
      <c r="D70" s="45">
        <f>140/5</f>
        <v>28</v>
      </c>
      <c r="E70" s="43">
        <v>46</v>
      </c>
      <c r="F70" s="45"/>
      <c r="G70" s="42" t="s">
        <v>77</v>
      </c>
      <c r="H70" s="42"/>
      <c r="I70" s="46"/>
      <c r="J70" s="85"/>
    </row>
    <row r="71" spans="1:10" x14ac:dyDescent="0.2">
      <c r="A71" s="2">
        <v>5</v>
      </c>
      <c r="B71" s="28" t="s">
        <v>59</v>
      </c>
      <c r="C71" s="42" t="s">
        <v>69</v>
      </c>
      <c r="D71" s="45">
        <v>28</v>
      </c>
      <c r="E71" s="43">
        <v>46</v>
      </c>
      <c r="F71" s="45"/>
      <c r="G71" s="42" t="s">
        <v>46</v>
      </c>
      <c r="H71" s="42"/>
      <c r="I71" s="46"/>
      <c r="J71" s="85"/>
    </row>
    <row r="72" spans="1:10" x14ac:dyDescent="0.2">
      <c r="A72" s="2">
        <v>6</v>
      </c>
      <c r="B72" s="28" t="s">
        <v>60</v>
      </c>
      <c r="C72" s="42" t="s">
        <v>70</v>
      </c>
      <c r="D72" s="45">
        <f>15/5</f>
        <v>3</v>
      </c>
      <c r="E72" s="43">
        <v>46</v>
      </c>
      <c r="F72" s="45"/>
      <c r="G72" s="42" t="s">
        <v>47</v>
      </c>
      <c r="H72" s="42"/>
      <c r="I72" s="46"/>
      <c r="J72" s="85"/>
    </row>
    <row r="73" spans="1:10" x14ac:dyDescent="0.2">
      <c r="A73" s="2">
        <v>7</v>
      </c>
      <c r="B73" s="28" t="s">
        <v>61</v>
      </c>
      <c r="C73" s="42" t="s">
        <v>71</v>
      </c>
      <c r="D73" s="45">
        <f>180/5</f>
        <v>36</v>
      </c>
      <c r="E73" s="43">
        <v>46</v>
      </c>
      <c r="F73" s="45"/>
      <c r="G73" s="42" t="s">
        <v>77</v>
      </c>
      <c r="H73" s="42"/>
      <c r="I73" s="46"/>
      <c r="J73" s="85"/>
    </row>
    <row r="74" spans="1:10" x14ac:dyDescent="0.2">
      <c r="A74" s="2">
        <v>8</v>
      </c>
      <c r="B74" s="28" t="s">
        <v>62</v>
      </c>
      <c r="C74" s="42" t="s">
        <v>72</v>
      </c>
      <c r="D74" s="45">
        <f>30/5</f>
        <v>6</v>
      </c>
      <c r="E74" s="43">
        <v>46</v>
      </c>
      <c r="F74" s="45"/>
      <c r="G74" s="42" t="s">
        <v>78</v>
      </c>
      <c r="H74" s="42"/>
      <c r="I74" s="46"/>
      <c r="J74" s="85"/>
    </row>
    <row r="75" spans="1:10" x14ac:dyDescent="0.2">
      <c r="A75" s="2">
        <v>9</v>
      </c>
      <c r="B75" s="2"/>
      <c r="C75" s="43"/>
      <c r="D75" s="43"/>
      <c r="E75" s="43"/>
      <c r="F75" s="43"/>
      <c r="G75" s="43"/>
      <c r="H75" s="43"/>
      <c r="I75" s="47"/>
      <c r="J75" s="86"/>
    </row>
    <row r="76" spans="1:10" x14ac:dyDescent="0.2">
      <c r="A76" s="36" t="s">
        <v>40</v>
      </c>
      <c r="B76" s="28"/>
      <c r="C76" s="43"/>
      <c r="D76" s="45"/>
      <c r="E76" s="43"/>
      <c r="F76" s="45"/>
      <c r="G76" s="43"/>
      <c r="H76" s="43"/>
      <c r="I76" s="46"/>
      <c r="J76" s="85"/>
    </row>
    <row r="77" spans="1:10" x14ac:dyDescent="0.2">
      <c r="A77" s="2">
        <v>1</v>
      </c>
      <c r="B77" s="28" t="s">
        <v>38</v>
      </c>
      <c r="C77" s="42" t="s">
        <v>73</v>
      </c>
      <c r="D77" s="45">
        <f>50/5</f>
        <v>10</v>
      </c>
      <c r="E77" s="43">
        <v>46</v>
      </c>
      <c r="F77" s="45"/>
      <c r="G77" s="42" t="s">
        <v>79</v>
      </c>
      <c r="H77" s="42"/>
      <c r="I77" s="46"/>
      <c r="J77" s="85"/>
    </row>
    <row r="78" spans="1:10" x14ac:dyDescent="0.2">
      <c r="A78" s="2">
        <v>2</v>
      </c>
      <c r="B78" s="28" t="s">
        <v>63</v>
      </c>
      <c r="C78" s="42" t="s">
        <v>74</v>
      </c>
      <c r="D78" s="45">
        <f>20/5</f>
        <v>4</v>
      </c>
      <c r="E78" s="43">
        <v>46</v>
      </c>
      <c r="F78" s="45"/>
      <c r="G78" s="42" t="s">
        <v>80</v>
      </c>
      <c r="H78" s="42"/>
      <c r="I78" s="46"/>
      <c r="J78" s="85"/>
    </row>
    <row r="79" spans="1:10" x14ac:dyDescent="0.2">
      <c r="A79" s="2">
        <v>3</v>
      </c>
      <c r="B79" s="28" t="s">
        <v>64</v>
      </c>
      <c r="C79" s="42" t="s">
        <v>81</v>
      </c>
      <c r="D79" s="45">
        <f>15/5</f>
        <v>3</v>
      </c>
      <c r="E79" s="43">
        <v>46</v>
      </c>
      <c r="F79" s="45"/>
      <c r="G79" s="42" t="s">
        <v>46</v>
      </c>
      <c r="H79" s="42"/>
      <c r="I79" s="46"/>
      <c r="J79" s="85"/>
    </row>
    <row r="80" spans="1:10" x14ac:dyDescent="0.2">
      <c r="A80" s="2">
        <v>4</v>
      </c>
      <c r="B80" s="28"/>
      <c r="C80" s="43"/>
      <c r="D80" s="45"/>
      <c r="E80" s="43"/>
      <c r="F80" s="45"/>
      <c r="G80" s="43"/>
      <c r="H80" s="43"/>
      <c r="I80" s="46"/>
      <c r="J80" s="85"/>
    </row>
    <row r="81" spans="1:10" x14ac:dyDescent="0.2">
      <c r="A81" s="2">
        <v>5</v>
      </c>
      <c r="B81" s="28"/>
      <c r="C81" s="43"/>
      <c r="D81" s="45"/>
      <c r="E81" s="43"/>
      <c r="F81" s="45"/>
      <c r="G81" s="43"/>
      <c r="H81" s="43"/>
      <c r="I81" s="46"/>
      <c r="J81" s="85"/>
    </row>
    <row r="82" spans="1:10" x14ac:dyDescent="0.2">
      <c r="A82" s="2"/>
      <c r="B82" s="28"/>
      <c r="C82" s="43"/>
      <c r="D82" s="45"/>
      <c r="E82" s="43"/>
      <c r="F82" s="45"/>
      <c r="G82" s="43"/>
      <c r="H82" s="43"/>
      <c r="I82" s="47"/>
      <c r="J82" s="86"/>
    </row>
    <row r="83" spans="1:10" x14ac:dyDescent="0.2">
      <c r="A83" s="36" t="s">
        <v>41</v>
      </c>
      <c r="B83" s="26"/>
      <c r="C83" s="43"/>
      <c r="D83" s="43"/>
      <c r="E83" s="43"/>
      <c r="F83" s="43"/>
      <c r="G83" s="43"/>
      <c r="H83" s="43"/>
      <c r="I83" s="46"/>
      <c r="J83" s="85"/>
    </row>
    <row r="84" spans="1:10" x14ac:dyDescent="0.2">
      <c r="A84" s="2">
        <v>1</v>
      </c>
      <c r="B84" s="28" t="s">
        <v>65</v>
      </c>
      <c r="C84" s="42" t="s">
        <v>75</v>
      </c>
      <c r="D84" s="45">
        <f>500/5</f>
        <v>100</v>
      </c>
      <c r="E84" s="43">
        <v>46</v>
      </c>
      <c r="F84" s="45"/>
      <c r="G84" s="42" t="s">
        <v>53</v>
      </c>
      <c r="H84" s="42"/>
      <c r="I84" s="46"/>
      <c r="J84" s="85"/>
    </row>
    <row r="85" spans="1:10" x14ac:dyDescent="0.2">
      <c r="A85" s="2">
        <v>2</v>
      </c>
      <c r="B85" s="28"/>
      <c r="C85" s="42"/>
      <c r="D85" s="45"/>
      <c r="E85" s="43"/>
      <c r="F85" s="45"/>
      <c r="G85" s="43"/>
      <c r="H85" s="43"/>
      <c r="I85" s="46"/>
      <c r="J85" s="85"/>
    </row>
    <row r="86" spans="1:10" x14ac:dyDescent="0.2">
      <c r="A86" s="2">
        <v>3</v>
      </c>
      <c r="B86" s="26"/>
      <c r="C86" s="43"/>
      <c r="D86" s="43"/>
      <c r="E86" s="43"/>
      <c r="F86" s="43"/>
      <c r="G86" s="43"/>
      <c r="H86" s="43"/>
      <c r="I86" s="43"/>
      <c r="J86" s="57"/>
    </row>
    <row r="87" spans="1:10" x14ac:dyDescent="0.2">
      <c r="A87" s="2">
        <v>4</v>
      </c>
      <c r="B87" s="26"/>
      <c r="C87" s="43"/>
      <c r="D87" s="43"/>
      <c r="E87" s="43"/>
      <c r="F87" s="43"/>
      <c r="G87" s="43"/>
      <c r="H87" s="43"/>
      <c r="I87" s="43"/>
      <c r="J87" s="57"/>
    </row>
    <row r="88" spans="1:10" x14ac:dyDescent="0.2">
      <c r="A88" s="2">
        <v>5</v>
      </c>
      <c r="B88" s="26"/>
      <c r="C88" s="43"/>
      <c r="D88" s="43"/>
      <c r="E88" s="43"/>
      <c r="F88" s="43"/>
      <c r="G88" s="43"/>
      <c r="H88" s="43"/>
      <c r="I88" s="43"/>
      <c r="J88" s="57"/>
    </row>
    <row r="89" spans="1:10" x14ac:dyDescent="0.2">
      <c r="A89" s="96"/>
      <c r="B89" s="96"/>
      <c r="C89" s="90"/>
      <c r="D89" s="90"/>
      <c r="E89" s="90"/>
      <c r="F89" s="90"/>
      <c r="G89" s="90"/>
      <c r="H89" s="130"/>
      <c r="I89" s="49"/>
      <c r="J89" s="49"/>
    </row>
    <row r="90" spans="1:10" x14ac:dyDescent="0.2">
      <c r="A90" s="96"/>
      <c r="B90" s="96"/>
      <c r="C90" s="90"/>
      <c r="D90" s="90"/>
      <c r="E90" s="90"/>
      <c r="F90" s="90"/>
      <c r="G90" s="92" t="s">
        <v>45</v>
      </c>
      <c r="H90" s="136"/>
      <c r="I90" s="49"/>
      <c r="J90" s="49"/>
    </row>
    <row r="91" spans="1:10" x14ac:dyDescent="0.2">
      <c r="A91" s="96"/>
      <c r="B91" s="96" t="s">
        <v>15</v>
      </c>
      <c r="C91" s="96"/>
      <c r="D91" s="96"/>
      <c r="E91" s="96"/>
      <c r="F91" s="96"/>
      <c r="G91" s="96"/>
      <c r="I91" s="96"/>
    </row>
    <row r="92" spans="1:10" x14ac:dyDescent="0.2">
      <c r="A92" s="96"/>
      <c r="B92" s="96"/>
      <c r="C92" s="96"/>
      <c r="D92" s="96"/>
      <c r="E92" s="96"/>
      <c r="F92" s="96"/>
      <c r="G92" s="96"/>
      <c r="I92" s="96"/>
    </row>
    <row r="93" spans="1:10" x14ac:dyDescent="0.2">
      <c r="A93" s="96"/>
      <c r="B93" s="1"/>
      <c r="C93" s="96"/>
      <c r="D93" s="96"/>
      <c r="E93" s="96"/>
      <c r="F93" s="96"/>
      <c r="G93" s="96"/>
      <c r="I93" s="96"/>
    </row>
    <row r="94" spans="1:10" x14ac:dyDescent="0.2">
      <c r="A94" s="96"/>
      <c r="B94" s="96"/>
      <c r="C94" s="96"/>
      <c r="D94" s="96"/>
      <c r="E94" s="96"/>
      <c r="F94" s="96"/>
      <c r="G94" s="96"/>
      <c r="I94" s="96"/>
    </row>
    <row r="95" spans="1:10" x14ac:dyDescent="0.2">
      <c r="A95" s="96"/>
      <c r="B95" s="96"/>
      <c r="C95" s="96"/>
      <c r="D95" s="96"/>
      <c r="E95" s="96"/>
      <c r="F95" s="96" t="s">
        <v>16</v>
      </c>
      <c r="G95" s="96"/>
      <c r="I95" s="96"/>
    </row>
    <row r="96" spans="1:10" x14ac:dyDescent="0.2">
      <c r="A96" s="96"/>
      <c r="B96" s="96"/>
      <c r="C96" s="96"/>
      <c r="D96" s="96"/>
      <c r="E96" s="96"/>
      <c r="F96" s="96"/>
      <c r="G96" s="96"/>
      <c r="I96" s="96"/>
    </row>
    <row r="97" spans="1:10" x14ac:dyDescent="0.2">
      <c r="A97" s="96"/>
      <c r="B97" s="96"/>
      <c r="C97" s="96"/>
      <c r="D97" s="96"/>
      <c r="E97" s="96"/>
      <c r="F97" s="1"/>
      <c r="G97" s="1"/>
      <c r="H97" s="1"/>
      <c r="I97" s="1"/>
      <c r="J97" s="3"/>
    </row>
    <row r="98" spans="1:10" x14ac:dyDescent="0.2">
      <c r="A98" s="96"/>
      <c r="B98" s="96"/>
      <c r="C98" s="96"/>
      <c r="D98" s="96"/>
      <c r="E98" s="96"/>
      <c r="F98" s="96"/>
      <c r="G98" s="96"/>
      <c r="I98" s="96"/>
    </row>
    <row r="99" spans="1:10" x14ac:dyDescent="0.2">
      <c r="A99" s="96"/>
      <c r="B99" s="96"/>
      <c r="C99" s="96"/>
      <c r="D99" s="96"/>
      <c r="E99" s="96"/>
      <c r="F99" s="96"/>
      <c r="G99" s="96"/>
      <c r="I99" s="96"/>
    </row>
    <row r="100" spans="1:10" x14ac:dyDescent="0.2">
      <c r="A100" s="96"/>
      <c r="B100" s="96"/>
      <c r="C100" s="96"/>
      <c r="D100" s="96"/>
      <c r="E100" s="96"/>
      <c r="F100" s="96"/>
      <c r="G100" s="96"/>
      <c r="I100" s="96"/>
    </row>
    <row r="101" spans="1:10" x14ac:dyDescent="0.2">
      <c r="A101" s="96"/>
      <c r="B101" s="96"/>
      <c r="C101" s="96"/>
      <c r="D101" s="96"/>
      <c r="E101" s="96"/>
      <c r="F101" s="96"/>
      <c r="G101" s="96"/>
      <c r="I101" s="96"/>
    </row>
    <row r="102" spans="1:10" x14ac:dyDescent="0.2">
      <c r="A102" s="96"/>
      <c r="B102" s="96"/>
      <c r="C102" s="96"/>
      <c r="D102" s="96"/>
      <c r="E102" s="96"/>
      <c r="F102" s="96"/>
      <c r="G102" s="96"/>
      <c r="I102" s="96"/>
    </row>
    <row r="103" spans="1:10" x14ac:dyDescent="0.2">
      <c r="A103" s="96"/>
      <c r="B103" s="96"/>
      <c r="C103" s="96"/>
      <c r="D103" s="96"/>
      <c r="E103" s="96"/>
      <c r="F103" s="96"/>
      <c r="G103" s="96"/>
      <c r="I103" s="96"/>
    </row>
    <row r="104" spans="1:10" x14ac:dyDescent="0.2">
      <c r="A104" s="96"/>
      <c r="B104" s="96"/>
      <c r="C104" s="96"/>
      <c r="D104" s="96"/>
      <c r="E104" s="96"/>
      <c r="F104" s="96"/>
      <c r="G104" s="96"/>
      <c r="I104" s="96"/>
    </row>
    <row r="105" spans="1:10" x14ac:dyDescent="0.2">
      <c r="A105" s="96"/>
      <c r="B105" s="96"/>
      <c r="C105" s="96"/>
      <c r="D105" s="96"/>
      <c r="E105" s="96"/>
      <c r="F105" s="96"/>
      <c r="G105" s="96"/>
      <c r="I105" s="96"/>
    </row>
    <row r="106" spans="1:10" x14ac:dyDescent="0.2">
      <c r="A106" s="96"/>
      <c r="B106" s="96"/>
      <c r="C106" s="96"/>
      <c r="D106" s="96"/>
      <c r="E106" s="96"/>
      <c r="F106" s="96"/>
      <c r="G106" s="96"/>
      <c r="I106" s="96"/>
    </row>
    <row r="107" spans="1:10" x14ac:dyDescent="0.2">
      <c r="A107" s="96"/>
      <c r="B107" s="96"/>
      <c r="C107" s="96"/>
      <c r="D107" s="96"/>
      <c r="E107" s="96"/>
      <c r="F107" s="96"/>
      <c r="G107" s="96"/>
      <c r="I107" s="96"/>
    </row>
    <row r="108" spans="1:10" x14ac:dyDescent="0.2">
      <c r="A108" s="96"/>
      <c r="B108" s="96"/>
      <c r="C108" s="96"/>
      <c r="D108" s="96"/>
      <c r="E108" s="96"/>
      <c r="F108" s="96"/>
      <c r="G108" s="96"/>
      <c r="I108" s="96"/>
    </row>
    <row r="109" spans="1:10" x14ac:dyDescent="0.2">
      <c r="A109" s="96"/>
      <c r="B109" s="96"/>
      <c r="C109" s="96"/>
      <c r="D109" s="96"/>
      <c r="E109" s="96"/>
      <c r="F109" s="96"/>
      <c r="G109" s="96"/>
      <c r="I109" s="96"/>
    </row>
    <row r="110" spans="1:10" x14ac:dyDescent="0.2">
      <c r="A110" s="96"/>
      <c r="B110" s="96"/>
      <c r="C110" s="96"/>
      <c r="D110" s="96"/>
      <c r="E110" s="96"/>
      <c r="F110" s="96"/>
      <c r="G110" s="96"/>
      <c r="I110" s="96"/>
    </row>
  </sheetData>
  <mergeCells count="46">
    <mergeCell ref="G62:G63"/>
    <mergeCell ref="I62:I63"/>
    <mergeCell ref="A44:B44"/>
    <mergeCell ref="G44:J44"/>
    <mergeCell ref="B9:B10"/>
    <mergeCell ref="E9:E10"/>
    <mergeCell ref="F9:F10"/>
    <mergeCell ref="A45:B45"/>
    <mergeCell ref="B62:B63"/>
    <mergeCell ref="C62:C63"/>
    <mergeCell ref="D62:D63"/>
    <mergeCell ref="E62:E63"/>
    <mergeCell ref="F62:F63"/>
    <mergeCell ref="A48:B48"/>
    <mergeCell ref="C12:D12"/>
    <mergeCell ref="H12:I12"/>
    <mergeCell ref="C9:D10"/>
    <mergeCell ref="G9:G10"/>
    <mergeCell ref="H9:I10"/>
    <mergeCell ref="J9:J10"/>
    <mergeCell ref="C11:D11"/>
    <mergeCell ref="H11:I11"/>
    <mergeCell ref="A2:J2"/>
    <mergeCell ref="A3:J3"/>
    <mergeCell ref="A6:E6"/>
    <mergeCell ref="E7:J7"/>
    <mergeCell ref="A8:E8"/>
    <mergeCell ref="A4:C4"/>
    <mergeCell ref="A5:C5"/>
    <mergeCell ref="A7:C7"/>
    <mergeCell ref="G45:J45"/>
    <mergeCell ref="A47:B47"/>
    <mergeCell ref="F48:I48"/>
    <mergeCell ref="A13:D13"/>
    <mergeCell ref="H13:I13"/>
    <mergeCell ref="B22:I22"/>
    <mergeCell ref="A23:J23"/>
    <mergeCell ref="B31:I31"/>
    <mergeCell ref="F38:G38"/>
    <mergeCell ref="H38:I38"/>
    <mergeCell ref="A41:B41"/>
    <mergeCell ref="G41:H41"/>
    <mergeCell ref="A42:B42"/>
    <mergeCell ref="A32:J32"/>
    <mergeCell ref="B36:I36"/>
    <mergeCell ref="B37:I37"/>
  </mergeCells>
  <printOptions horizontalCentered="1"/>
  <pageMargins left="0" right="0.25" top="1" bottom="1" header="0.5" footer="0.5"/>
  <pageSetup paperSize="9" scale="92" orientation="portrait" r:id="rId1"/>
  <headerFooter alignWithMargins="0">
    <oddFooter>&amp;L&amp;"Arial,Italic"&amp;8arbarraquiasSBFP2014&amp;R&amp;8&amp;F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A13" zoomScale="90" zoomScaleNormal="90" workbookViewId="0">
      <selection activeCell="Q37" sqref="Q37"/>
    </sheetView>
  </sheetViews>
  <sheetFormatPr defaultRowHeight="15" x14ac:dyDescent="0.2"/>
  <cols>
    <col min="1" max="1" width="5.85546875" style="73" customWidth="1"/>
    <col min="2" max="2" width="21.42578125" style="73" customWidth="1"/>
    <col min="3" max="3" width="13.42578125" style="73" customWidth="1"/>
    <col min="4" max="4" width="3.85546875" style="73" customWidth="1"/>
    <col min="5" max="5" width="14.5703125" style="73" customWidth="1"/>
    <col min="6" max="6" width="12.42578125" style="116" customWidth="1"/>
    <col min="7" max="7" width="12.85546875" style="73" customWidth="1"/>
    <col min="8" max="8" width="8.85546875" style="73" customWidth="1"/>
    <col min="9" max="9" width="3.85546875" style="73" customWidth="1"/>
    <col min="10" max="10" width="14.28515625" style="73" customWidth="1"/>
    <col min="11" max="12" width="9.140625" style="73"/>
    <col min="13" max="13" width="12.140625" style="73" customWidth="1"/>
    <col min="14" max="16384" width="9.140625" style="73"/>
  </cols>
  <sheetData>
    <row r="1" spans="1:13" ht="15.75" x14ac:dyDescent="0.25">
      <c r="G1" s="108"/>
      <c r="H1" s="109"/>
      <c r="I1" s="109"/>
      <c r="J1" s="110"/>
    </row>
    <row r="2" spans="1:13" ht="15" customHeight="1" x14ac:dyDescent="0.25">
      <c r="A2" s="272" t="s">
        <v>164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3" ht="15.75" x14ac:dyDescent="0.25">
      <c r="A3" s="272" t="s">
        <v>165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3" ht="15.75" x14ac:dyDescent="0.25">
      <c r="A4" s="273" t="s">
        <v>132</v>
      </c>
      <c r="B4" s="274"/>
      <c r="C4" s="274"/>
      <c r="D4" s="154"/>
    </row>
    <row r="5" spans="1:13" ht="15.75" x14ac:dyDescent="0.25">
      <c r="A5" s="273" t="s">
        <v>133</v>
      </c>
      <c r="B5" s="274"/>
      <c r="C5" s="274"/>
      <c r="D5" s="154"/>
      <c r="E5" s="94"/>
      <c r="F5" s="94"/>
      <c r="G5" s="94"/>
      <c r="H5" s="94"/>
      <c r="I5" s="135"/>
    </row>
    <row r="6" spans="1:13" ht="15.75" x14ac:dyDescent="0.25">
      <c r="A6" s="275" t="s">
        <v>134</v>
      </c>
      <c r="B6" s="275"/>
      <c r="C6" s="275"/>
      <c r="D6" s="275"/>
      <c r="E6" s="275"/>
    </row>
    <row r="7" spans="1:13" ht="15.75" x14ac:dyDescent="0.25">
      <c r="A7" s="274" t="s">
        <v>166</v>
      </c>
      <c r="B7" s="274"/>
      <c r="C7" s="274"/>
      <c r="D7" s="154"/>
      <c r="E7" s="276" t="s">
        <v>175</v>
      </c>
      <c r="F7" s="276"/>
      <c r="G7" s="276"/>
      <c r="H7" s="276"/>
      <c r="I7" s="276"/>
      <c r="J7" s="276"/>
    </row>
    <row r="8" spans="1:13" ht="15.75" customHeight="1" x14ac:dyDescent="0.25">
      <c r="A8" s="277" t="s">
        <v>165</v>
      </c>
      <c r="B8" s="277"/>
      <c r="C8" s="277"/>
      <c r="D8" s="277"/>
      <c r="E8" s="277"/>
    </row>
    <row r="9" spans="1:13" ht="12.75" customHeight="1" x14ac:dyDescent="0.2">
      <c r="A9" s="111"/>
      <c r="B9" s="241" t="s">
        <v>0</v>
      </c>
      <c r="C9" s="278" t="s">
        <v>181</v>
      </c>
      <c r="D9" s="279"/>
      <c r="E9" s="241" t="s">
        <v>182</v>
      </c>
      <c r="F9" s="243" t="s">
        <v>170</v>
      </c>
      <c r="G9" s="245" t="s">
        <v>167</v>
      </c>
      <c r="H9" s="282" t="s">
        <v>124</v>
      </c>
      <c r="I9" s="283"/>
      <c r="J9" s="286" t="s">
        <v>125</v>
      </c>
      <c r="M9" s="286" t="s">
        <v>124</v>
      </c>
    </row>
    <row r="10" spans="1:13" ht="19.5" customHeight="1" x14ac:dyDescent="0.2">
      <c r="A10" s="112"/>
      <c r="B10" s="242"/>
      <c r="C10" s="280"/>
      <c r="D10" s="281"/>
      <c r="E10" s="242"/>
      <c r="F10" s="244"/>
      <c r="G10" s="246"/>
      <c r="H10" s="284"/>
      <c r="I10" s="285"/>
      <c r="J10" s="287"/>
      <c r="M10" s="287"/>
    </row>
    <row r="11" spans="1:13" ht="18.75" customHeight="1" x14ac:dyDescent="0.2">
      <c r="A11" s="177"/>
      <c r="B11" s="113" t="s">
        <v>2</v>
      </c>
      <c r="C11" s="288" t="s">
        <v>3</v>
      </c>
      <c r="D11" s="289"/>
      <c r="E11" s="113" t="s">
        <v>5</v>
      </c>
      <c r="F11" s="117" t="s">
        <v>4</v>
      </c>
      <c r="G11" s="113" t="s">
        <v>13</v>
      </c>
      <c r="H11" s="288" t="s">
        <v>11</v>
      </c>
      <c r="I11" s="289"/>
      <c r="J11" s="113" t="s">
        <v>12</v>
      </c>
      <c r="M11" s="113" t="s">
        <v>11</v>
      </c>
    </row>
    <row r="12" spans="1:13" ht="46.5" customHeight="1" x14ac:dyDescent="0.2">
      <c r="A12" s="210">
        <v>25</v>
      </c>
      <c r="B12" s="114"/>
      <c r="C12" s="290" t="s">
        <v>17</v>
      </c>
      <c r="D12" s="291"/>
      <c r="E12" s="114" t="s">
        <v>9</v>
      </c>
      <c r="F12" s="89"/>
      <c r="G12" s="115" t="s">
        <v>10</v>
      </c>
      <c r="H12" s="292" t="s">
        <v>156</v>
      </c>
      <c r="I12" s="293"/>
      <c r="J12" s="115" t="s">
        <v>14</v>
      </c>
      <c r="M12" s="88" t="s">
        <v>156</v>
      </c>
    </row>
    <row r="13" spans="1:13" ht="24" customHeight="1" x14ac:dyDescent="0.25">
      <c r="A13" s="255" t="s">
        <v>145</v>
      </c>
      <c r="B13" s="256"/>
      <c r="C13" s="257"/>
      <c r="D13" s="258"/>
      <c r="E13" s="214" t="s">
        <v>198</v>
      </c>
      <c r="F13" s="118"/>
      <c r="G13" s="214" t="s">
        <v>197</v>
      </c>
      <c r="H13" s="294" t="s">
        <v>195</v>
      </c>
      <c r="I13" s="295"/>
      <c r="J13" s="213" t="s">
        <v>196</v>
      </c>
    </row>
    <row r="14" spans="1:13" x14ac:dyDescent="0.2">
      <c r="A14" s="119">
        <v>1</v>
      </c>
      <c r="B14" s="153" t="s">
        <v>85</v>
      </c>
      <c r="C14" s="174">
        <v>195</v>
      </c>
      <c r="D14" s="173" t="s">
        <v>183</v>
      </c>
      <c r="E14" s="123">
        <f>C14/A12</f>
        <v>7.8</v>
      </c>
      <c r="F14" s="121">
        <v>46</v>
      </c>
      <c r="G14" s="239">
        <f>E14*F14/J47</f>
        <v>0.35880000000000001</v>
      </c>
      <c r="H14" s="180">
        <v>50</v>
      </c>
      <c r="I14" s="156" t="s">
        <v>180</v>
      </c>
      <c r="J14" s="123">
        <f t="shared" ref="J14:J20" si="0">G14*H14</f>
        <v>17.940000000000001</v>
      </c>
      <c r="M14" s="73" t="s">
        <v>46</v>
      </c>
    </row>
    <row r="15" spans="1:13" x14ac:dyDescent="0.2">
      <c r="A15" s="119">
        <v>2</v>
      </c>
      <c r="B15" s="183" t="s">
        <v>84</v>
      </c>
      <c r="C15" s="175">
        <v>11</v>
      </c>
      <c r="D15" s="173" t="s">
        <v>183</v>
      </c>
      <c r="E15" s="123">
        <f>C15/A12</f>
        <v>0.44</v>
      </c>
      <c r="F15" s="124">
        <v>46</v>
      </c>
      <c r="G15" s="239">
        <f>E15*F15/J47</f>
        <v>2.0239999999999998E-2</v>
      </c>
      <c r="H15" s="181">
        <v>40</v>
      </c>
      <c r="I15" s="156" t="s">
        <v>180</v>
      </c>
      <c r="J15" s="123">
        <f t="shared" si="0"/>
        <v>0.80959999999999988</v>
      </c>
      <c r="M15" s="73" t="s">
        <v>47</v>
      </c>
    </row>
    <row r="16" spans="1:13" x14ac:dyDescent="0.2">
      <c r="A16" s="119">
        <v>3</v>
      </c>
      <c r="B16" s="153" t="s">
        <v>35</v>
      </c>
      <c r="C16" s="175">
        <v>78</v>
      </c>
      <c r="D16" s="173" t="s">
        <v>183</v>
      </c>
      <c r="E16" s="123">
        <f>C16/A12</f>
        <v>3.12</v>
      </c>
      <c r="F16" s="124">
        <v>46</v>
      </c>
      <c r="G16" s="239">
        <f>E16*F16/J47</f>
        <v>0.14352000000000001</v>
      </c>
      <c r="H16" s="182">
        <v>25</v>
      </c>
      <c r="I16" s="156" t="s">
        <v>180</v>
      </c>
      <c r="J16" s="123">
        <f t="shared" si="0"/>
        <v>3.5880000000000001</v>
      </c>
      <c r="M16" s="73" t="s">
        <v>48</v>
      </c>
    </row>
    <row r="17" spans="1:14" x14ac:dyDescent="0.2">
      <c r="A17" s="119">
        <v>4</v>
      </c>
      <c r="B17" s="153" t="s">
        <v>83</v>
      </c>
      <c r="C17" s="175">
        <v>107</v>
      </c>
      <c r="D17" s="173" t="s">
        <v>183</v>
      </c>
      <c r="E17" s="123">
        <f>C17/A12</f>
        <v>4.28</v>
      </c>
      <c r="F17" s="124">
        <v>46</v>
      </c>
      <c r="G17" s="239">
        <f>E17*F17/J47</f>
        <v>0.19688000000000003</v>
      </c>
      <c r="H17" s="182">
        <v>15</v>
      </c>
      <c r="I17" s="156" t="s">
        <v>180</v>
      </c>
      <c r="J17" s="123">
        <f t="shared" si="0"/>
        <v>2.9532000000000003</v>
      </c>
      <c r="M17" s="73" t="s">
        <v>49</v>
      </c>
    </row>
    <row r="18" spans="1:14" x14ac:dyDescent="0.2">
      <c r="A18" s="119">
        <v>5</v>
      </c>
      <c r="B18" s="153" t="s">
        <v>31</v>
      </c>
      <c r="C18" s="175">
        <v>188</v>
      </c>
      <c r="D18" s="173" t="s">
        <v>183</v>
      </c>
      <c r="E18" s="123">
        <f>C18/A12</f>
        <v>7.52</v>
      </c>
      <c r="F18" s="124">
        <v>46</v>
      </c>
      <c r="G18" s="239">
        <f>E18*F18/J47</f>
        <v>0.34591999999999995</v>
      </c>
      <c r="H18" s="182">
        <v>40</v>
      </c>
      <c r="I18" s="156" t="s">
        <v>180</v>
      </c>
      <c r="J18" s="123">
        <f t="shared" si="0"/>
        <v>13.836799999999998</v>
      </c>
      <c r="M18" s="73" t="s">
        <v>50</v>
      </c>
    </row>
    <row r="19" spans="1:14" x14ac:dyDescent="0.2">
      <c r="A19" s="119">
        <v>6</v>
      </c>
      <c r="B19" s="153" t="s">
        <v>26</v>
      </c>
      <c r="C19" s="175">
        <v>2760</v>
      </c>
      <c r="D19" s="173" t="s">
        <v>183</v>
      </c>
      <c r="E19" s="123">
        <f>C19/A12</f>
        <v>110.4</v>
      </c>
      <c r="F19" s="124">
        <v>46</v>
      </c>
      <c r="G19" s="239">
        <f>E19*F19/J47</f>
        <v>5.0784000000000002</v>
      </c>
      <c r="H19" s="182">
        <v>35</v>
      </c>
      <c r="I19" s="156" t="s">
        <v>180</v>
      </c>
      <c r="J19" s="123">
        <f t="shared" si="0"/>
        <v>177.744</v>
      </c>
      <c r="M19" s="73" t="s">
        <v>46</v>
      </c>
    </row>
    <row r="20" spans="1:14" x14ac:dyDescent="0.2">
      <c r="A20" s="119">
        <v>7</v>
      </c>
      <c r="B20" s="120" t="s">
        <v>186</v>
      </c>
      <c r="C20" s="176">
        <v>715</v>
      </c>
      <c r="D20" s="184" t="s">
        <v>183</v>
      </c>
      <c r="E20" s="123">
        <f>C20/A12</f>
        <v>28.6</v>
      </c>
      <c r="F20" s="185">
        <v>46</v>
      </c>
      <c r="G20" s="239">
        <f>E20*F20/J47</f>
        <v>1.3156000000000001</v>
      </c>
      <c r="H20" s="186">
        <v>35</v>
      </c>
      <c r="I20" s="156" t="s">
        <v>180</v>
      </c>
      <c r="J20" s="123">
        <f t="shared" si="0"/>
        <v>46.046000000000006</v>
      </c>
    </row>
    <row r="21" spans="1:14" ht="15.75" x14ac:dyDescent="0.25">
      <c r="A21" s="119"/>
      <c r="B21" s="259"/>
      <c r="C21" s="260"/>
      <c r="D21" s="261"/>
      <c r="E21" s="261"/>
      <c r="F21" s="261"/>
      <c r="G21" s="261"/>
      <c r="H21" s="261"/>
      <c r="I21" s="262"/>
      <c r="J21" s="125">
        <f>SUM(J14:J20)</f>
        <v>262.91759999999999</v>
      </c>
    </row>
    <row r="22" spans="1:14" ht="21" customHeight="1" x14ac:dyDescent="0.25">
      <c r="A22" s="296" t="s">
        <v>40</v>
      </c>
      <c r="B22" s="296"/>
      <c r="C22" s="297"/>
      <c r="D22" s="296"/>
      <c r="E22" s="296"/>
      <c r="F22" s="296"/>
      <c r="G22" s="296"/>
      <c r="H22" s="298"/>
      <c r="I22" s="296"/>
      <c r="J22" s="296"/>
    </row>
    <row r="23" spans="1:14" x14ac:dyDescent="0.2">
      <c r="A23" s="119">
        <v>1</v>
      </c>
      <c r="B23" s="153" t="s">
        <v>185</v>
      </c>
      <c r="C23" s="175">
        <v>60</v>
      </c>
      <c r="D23" s="173" t="s">
        <v>183</v>
      </c>
      <c r="E23" s="123">
        <f>C23/A12</f>
        <v>2.4</v>
      </c>
      <c r="F23" s="124">
        <v>46</v>
      </c>
      <c r="G23" s="239">
        <f>E23*F23/J47</f>
        <v>0.1104</v>
      </c>
      <c r="H23" s="181">
        <v>18</v>
      </c>
      <c r="I23" s="156" t="s">
        <v>180</v>
      </c>
      <c r="J23" s="123">
        <f>G23*H23</f>
        <v>1.9872000000000001</v>
      </c>
      <c r="M23" s="122">
        <v>25</v>
      </c>
    </row>
    <row r="24" spans="1:14" x14ac:dyDescent="0.2">
      <c r="A24" s="119">
        <v>2</v>
      </c>
      <c r="B24" s="153" t="s">
        <v>28</v>
      </c>
      <c r="C24" s="175">
        <v>620</v>
      </c>
      <c r="D24" s="173" t="s">
        <v>183</v>
      </c>
      <c r="E24" s="123">
        <f>C24/A12</f>
        <v>24.8</v>
      </c>
      <c r="F24" s="124">
        <v>46</v>
      </c>
      <c r="G24" s="239">
        <f>E24*F24/J47</f>
        <v>1.1408</v>
      </c>
      <c r="H24" s="182">
        <v>25</v>
      </c>
      <c r="I24" s="156" t="s">
        <v>180</v>
      </c>
      <c r="J24" s="123">
        <f>G24*H24</f>
        <v>28.52</v>
      </c>
      <c r="M24" s="122">
        <v>10</v>
      </c>
    </row>
    <row r="25" spans="1:14" x14ac:dyDescent="0.2">
      <c r="A25" s="119">
        <v>3</v>
      </c>
      <c r="B25" s="153" t="s">
        <v>187</v>
      </c>
      <c r="C25" s="175">
        <v>125</v>
      </c>
      <c r="D25" s="173" t="s">
        <v>179</v>
      </c>
      <c r="E25" s="123">
        <f>C25/A12</f>
        <v>5</v>
      </c>
      <c r="F25" s="124">
        <v>46</v>
      </c>
      <c r="G25" s="239">
        <f>E25*F25/J47</f>
        <v>0.23</v>
      </c>
      <c r="H25" s="182">
        <v>70</v>
      </c>
      <c r="I25" s="156" t="s">
        <v>172</v>
      </c>
      <c r="J25" s="123">
        <f>G25*H25</f>
        <v>16.100000000000001</v>
      </c>
      <c r="M25" s="122">
        <v>18</v>
      </c>
    </row>
    <row r="26" spans="1:14" x14ac:dyDescent="0.2">
      <c r="A26" s="119">
        <v>4</v>
      </c>
      <c r="B26" s="153" t="s">
        <v>188</v>
      </c>
      <c r="C26" s="175">
        <v>416</v>
      </c>
      <c r="D26" s="173" t="s">
        <v>179</v>
      </c>
      <c r="E26" s="123">
        <f>C26/A12</f>
        <v>16.64</v>
      </c>
      <c r="F26" s="124">
        <v>46</v>
      </c>
      <c r="G26" s="239">
        <f>E26*F26/J47</f>
        <v>0.76544000000000001</v>
      </c>
      <c r="H26" s="182">
        <v>40</v>
      </c>
      <c r="I26" s="156" t="s">
        <v>172</v>
      </c>
      <c r="J26" s="123">
        <f>G26*H26</f>
        <v>30.617599999999999</v>
      </c>
      <c r="M26" s="122">
        <v>100</v>
      </c>
    </row>
    <row r="27" spans="1:14" x14ac:dyDescent="0.2">
      <c r="A27" s="119">
        <v>5</v>
      </c>
      <c r="B27" s="120" t="s">
        <v>189</v>
      </c>
      <c r="C27" s="208">
        <v>265</v>
      </c>
      <c r="D27" s="173" t="s">
        <v>179</v>
      </c>
      <c r="E27" s="123">
        <f>C27/A12</f>
        <v>10.6</v>
      </c>
      <c r="F27" s="124">
        <v>46</v>
      </c>
      <c r="G27" s="239">
        <f>E27*F27/J47</f>
        <v>0.48759999999999998</v>
      </c>
      <c r="H27" s="182">
        <v>100</v>
      </c>
      <c r="I27" s="156" t="s">
        <v>172</v>
      </c>
      <c r="J27" s="123">
        <f>G27*H27</f>
        <v>48.76</v>
      </c>
      <c r="M27" s="122">
        <v>70</v>
      </c>
    </row>
    <row r="28" spans="1:14" x14ac:dyDescent="0.2">
      <c r="A28" s="119">
        <v>6</v>
      </c>
      <c r="B28" s="120" t="s">
        <v>190</v>
      </c>
      <c r="C28" s="176">
        <v>8</v>
      </c>
      <c r="D28" s="184" t="s">
        <v>183</v>
      </c>
      <c r="E28" s="123">
        <f>C28/A12</f>
        <v>0.32</v>
      </c>
      <c r="F28" s="124">
        <v>46</v>
      </c>
      <c r="G28" s="240">
        <f>E28*F28/J47</f>
        <v>1.472E-2</v>
      </c>
      <c r="H28" s="186">
        <v>10</v>
      </c>
      <c r="I28" s="156" t="s">
        <v>180</v>
      </c>
      <c r="J28" s="123">
        <f t="shared" ref="J28:J29" si="1">G28*H28</f>
        <v>0.1472</v>
      </c>
      <c r="M28" s="80"/>
    </row>
    <row r="29" spans="1:14" x14ac:dyDescent="0.2">
      <c r="A29" s="119">
        <v>7</v>
      </c>
      <c r="B29" s="120" t="s">
        <v>191</v>
      </c>
      <c r="C29" s="176">
        <v>17</v>
      </c>
      <c r="D29" s="184" t="s">
        <v>183</v>
      </c>
      <c r="E29" s="123">
        <f>C29/A12</f>
        <v>0.68</v>
      </c>
      <c r="F29" s="124">
        <v>46</v>
      </c>
      <c r="G29" s="240">
        <f>E29*F29/J47</f>
        <v>3.1280000000000002E-2</v>
      </c>
      <c r="H29" s="186">
        <v>10</v>
      </c>
      <c r="I29" s="156" t="s">
        <v>180</v>
      </c>
      <c r="J29" s="123">
        <f t="shared" si="1"/>
        <v>0.31280000000000002</v>
      </c>
      <c r="M29" s="80"/>
    </row>
    <row r="30" spans="1:14" ht="15.75" x14ac:dyDescent="0.25">
      <c r="A30" s="119"/>
      <c r="B30" s="299"/>
      <c r="C30" s="300"/>
      <c r="D30" s="301"/>
      <c r="E30" s="301"/>
      <c r="F30" s="301"/>
      <c r="G30" s="301"/>
      <c r="H30" s="301"/>
      <c r="I30" s="302"/>
      <c r="J30" s="125">
        <f>SUM(J23:J29)</f>
        <v>126.4448</v>
      </c>
    </row>
    <row r="31" spans="1:14" ht="26.25" customHeight="1" x14ac:dyDescent="0.25">
      <c r="A31" s="296" t="s">
        <v>41</v>
      </c>
      <c r="B31" s="296"/>
      <c r="C31" s="297"/>
      <c r="D31" s="296"/>
      <c r="E31" s="296"/>
      <c r="F31" s="296"/>
      <c r="G31" s="296"/>
      <c r="H31" s="298"/>
      <c r="I31" s="296"/>
      <c r="J31" s="296"/>
      <c r="M31" s="126"/>
      <c r="N31" s="73" t="s">
        <v>192</v>
      </c>
    </row>
    <row r="32" spans="1:14" x14ac:dyDescent="0.2">
      <c r="A32" s="119">
        <v>1</v>
      </c>
      <c r="B32" s="153" t="s">
        <v>34</v>
      </c>
      <c r="C32" s="175">
        <v>8</v>
      </c>
      <c r="D32" s="173" t="s">
        <v>171</v>
      </c>
      <c r="E32" s="123">
        <f>C32/A12</f>
        <v>0.32</v>
      </c>
      <c r="F32" s="124">
        <v>46</v>
      </c>
      <c r="G32" s="239">
        <f>E32*F32</f>
        <v>14.72</v>
      </c>
      <c r="H32" s="181">
        <v>4</v>
      </c>
      <c r="I32" s="156" t="s">
        <v>184</v>
      </c>
      <c r="J32" s="123">
        <f>G32*H32</f>
        <v>58.88</v>
      </c>
      <c r="M32" s="122">
        <v>150</v>
      </c>
    </row>
    <row r="33" spans="1:13" x14ac:dyDescent="0.2">
      <c r="A33" s="119">
        <v>2</v>
      </c>
      <c r="B33" s="153" t="s">
        <v>33</v>
      </c>
      <c r="C33" s="175">
        <v>1040</v>
      </c>
      <c r="D33" s="173" t="s">
        <v>183</v>
      </c>
      <c r="E33" s="123">
        <f>C33/A12</f>
        <v>41.6</v>
      </c>
      <c r="F33" s="124">
        <v>46</v>
      </c>
      <c r="G33" s="239">
        <f>E33*F33/J47</f>
        <v>1.9136000000000002</v>
      </c>
      <c r="H33" s="182">
        <v>150</v>
      </c>
      <c r="I33" s="156" t="s">
        <v>180</v>
      </c>
      <c r="J33" s="123">
        <f>G33*H33</f>
        <v>287.04000000000002</v>
      </c>
      <c r="M33" s="122" t="s">
        <v>44</v>
      </c>
    </row>
    <row r="34" spans="1:13" x14ac:dyDescent="0.2">
      <c r="A34" s="119"/>
      <c r="B34" s="153"/>
      <c r="C34" s="152"/>
      <c r="D34" s="173"/>
      <c r="E34" s="123"/>
      <c r="F34" s="124"/>
      <c r="G34" s="239"/>
      <c r="H34" s="138"/>
      <c r="I34" s="131"/>
      <c r="J34" s="123">
        <f>G34*H34</f>
        <v>0</v>
      </c>
    </row>
    <row r="35" spans="1:13" ht="15.75" x14ac:dyDescent="0.25">
      <c r="A35" s="119"/>
      <c r="B35" s="259"/>
      <c r="C35" s="260"/>
      <c r="D35" s="261"/>
      <c r="E35" s="261"/>
      <c r="F35" s="261"/>
      <c r="G35" s="261"/>
      <c r="H35" s="261"/>
      <c r="I35" s="262"/>
      <c r="J35" s="125">
        <f>SUM(J32:J34)</f>
        <v>345.92</v>
      </c>
    </row>
    <row r="36" spans="1:13" ht="15.75" x14ac:dyDescent="0.25">
      <c r="A36" s="119"/>
      <c r="B36" s="263" t="s">
        <v>168</v>
      </c>
      <c r="C36" s="264"/>
      <c r="D36" s="264"/>
      <c r="E36" s="264"/>
      <c r="F36" s="264"/>
      <c r="G36" s="264"/>
      <c r="H36" s="264"/>
      <c r="I36" s="265"/>
      <c r="J36" s="125">
        <f>SUM(J35,J30,J21)</f>
        <v>735.28240000000005</v>
      </c>
    </row>
    <row r="37" spans="1:13" ht="15.75" x14ac:dyDescent="0.25">
      <c r="B37" s="171" t="s">
        <v>178</v>
      </c>
      <c r="C37" s="171"/>
      <c r="D37" s="171"/>
      <c r="E37" s="171"/>
      <c r="F37" s="266" t="s">
        <v>199</v>
      </c>
      <c r="G37" s="267"/>
      <c r="H37" s="268">
        <f>J36/F14</f>
        <v>15.984400000000001</v>
      </c>
      <c r="I37" s="268"/>
      <c r="J37" s="165"/>
    </row>
    <row r="38" spans="1:13" ht="15.75" x14ac:dyDescent="0.25">
      <c r="A38" s="91" t="s">
        <v>137</v>
      </c>
      <c r="B38" s="129"/>
      <c r="C38" s="110"/>
      <c r="D38" s="110"/>
      <c r="E38" s="110"/>
      <c r="F38" s="110"/>
      <c r="G38" s="110"/>
      <c r="H38" s="127"/>
      <c r="I38" s="127"/>
      <c r="J38" s="110"/>
    </row>
    <row r="39" spans="1:13" x14ac:dyDescent="0.2">
      <c r="A39" s="110"/>
      <c r="B39" s="110"/>
      <c r="C39" s="110"/>
      <c r="D39" s="110"/>
      <c r="E39" s="110"/>
      <c r="F39" s="110"/>
      <c r="G39" s="110"/>
      <c r="H39" s="127"/>
      <c r="I39" s="127"/>
      <c r="J39" s="110"/>
    </row>
    <row r="40" spans="1:13" ht="15.75" x14ac:dyDescent="0.25">
      <c r="A40" s="269"/>
      <c r="B40" s="269"/>
      <c r="F40" s="73"/>
      <c r="G40" s="305" t="s">
        <v>16</v>
      </c>
      <c r="H40" s="305"/>
      <c r="I40" s="134"/>
    </row>
    <row r="41" spans="1:13" x14ac:dyDescent="0.2">
      <c r="A41" s="303" t="s">
        <v>138</v>
      </c>
      <c r="B41" s="303"/>
      <c r="F41" s="73"/>
      <c r="H41" s="128"/>
      <c r="I41" s="128"/>
    </row>
    <row r="42" spans="1:13" x14ac:dyDescent="0.2">
      <c r="F42" s="73"/>
      <c r="H42" s="128"/>
      <c r="I42" s="128"/>
    </row>
    <row r="43" spans="1:13" ht="15.75" x14ac:dyDescent="0.25">
      <c r="A43" s="269"/>
      <c r="B43" s="269"/>
      <c r="F43" s="73"/>
      <c r="G43" s="306"/>
      <c r="H43" s="306"/>
      <c r="I43" s="306"/>
      <c r="J43" s="306"/>
    </row>
    <row r="44" spans="1:13" x14ac:dyDescent="0.2">
      <c r="A44" s="303" t="s">
        <v>139</v>
      </c>
      <c r="B44" s="303"/>
      <c r="F44" s="73"/>
      <c r="G44" s="303" t="s">
        <v>130</v>
      </c>
      <c r="H44" s="303"/>
      <c r="I44" s="303"/>
      <c r="J44" s="303"/>
    </row>
    <row r="45" spans="1:13" x14ac:dyDescent="0.2">
      <c r="F45" s="73"/>
      <c r="H45" s="128"/>
      <c r="I45" s="128"/>
    </row>
    <row r="46" spans="1:13" ht="15.75" x14ac:dyDescent="0.25">
      <c r="A46" s="269"/>
      <c r="B46" s="269"/>
      <c r="F46" s="73"/>
      <c r="H46" s="128"/>
      <c r="I46" s="128"/>
    </row>
    <row r="47" spans="1:13" x14ac:dyDescent="0.2">
      <c r="A47" s="303" t="s">
        <v>139</v>
      </c>
      <c r="B47" s="303"/>
      <c r="F47" s="304" t="s">
        <v>193</v>
      </c>
      <c r="G47" s="304"/>
      <c r="H47" s="304"/>
      <c r="I47" s="304"/>
      <c r="J47" s="179">
        <v>1000</v>
      </c>
    </row>
    <row r="49" spans="1:10" ht="15.75" x14ac:dyDescent="0.25">
      <c r="A49" s="148"/>
      <c r="B49" s="148"/>
      <c r="C49" s="148"/>
      <c r="D49" s="158"/>
      <c r="E49" s="148"/>
      <c r="F49" s="148"/>
      <c r="G49" s="53"/>
      <c r="H49" s="17"/>
      <c r="I49" s="3"/>
    </row>
    <row r="50" spans="1:10" ht="15.75" x14ac:dyDescent="0.25">
      <c r="A50" s="148"/>
      <c r="B50" s="148"/>
      <c r="C50" s="148"/>
      <c r="D50" s="158"/>
      <c r="E50" s="148"/>
      <c r="F50" s="148"/>
      <c r="G50" s="53"/>
      <c r="H50" s="17"/>
      <c r="I50" s="3"/>
    </row>
    <row r="51" spans="1:10" x14ac:dyDescent="0.2">
      <c r="A51" s="148"/>
      <c r="B51" s="148"/>
      <c r="C51" s="148"/>
      <c r="D51" s="158"/>
      <c r="E51" s="148"/>
      <c r="F51" s="148"/>
      <c r="G51" s="148"/>
      <c r="H51" s="148"/>
      <c r="I51" s="148"/>
    </row>
    <row r="52" spans="1:10" x14ac:dyDescent="0.2">
      <c r="A52" s="3" t="s">
        <v>21</v>
      </c>
      <c r="B52" s="148"/>
      <c r="C52" s="148"/>
      <c r="D52" s="158"/>
      <c r="E52" s="148"/>
      <c r="F52" s="148"/>
      <c r="G52" s="148"/>
      <c r="H52" s="148"/>
      <c r="I52" s="148"/>
    </row>
    <row r="53" spans="1:10" x14ac:dyDescent="0.2">
      <c r="A53" s="3" t="s">
        <v>22</v>
      </c>
      <c r="B53" s="105"/>
      <c r="C53" s="105"/>
      <c r="D53" s="157"/>
      <c r="E53" s="105"/>
      <c r="F53" s="105"/>
      <c r="G53" s="105"/>
      <c r="H53" s="105"/>
      <c r="I53" s="148"/>
    </row>
    <row r="54" spans="1:10" x14ac:dyDescent="0.2">
      <c r="A54" s="3" t="s">
        <v>23</v>
      </c>
      <c r="B54" s="148"/>
      <c r="C54" s="148"/>
      <c r="D54" s="158"/>
      <c r="E54" s="148"/>
      <c r="F54" s="148"/>
      <c r="G54" s="148"/>
      <c r="H54" s="148"/>
      <c r="I54" s="148"/>
    </row>
    <row r="55" spans="1:10" ht="15.75" x14ac:dyDescent="0.25">
      <c r="A55" s="147" t="s">
        <v>43</v>
      </c>
      <c r="B55" s="146"/>
      <c r="C55" s="146"/>
      <c r="D55" s="155"/>
      <c r="E55" s="146"/>
      <c r="F55" s="146"/>
      <c r="G55" s="146"/>
      <c r="H55" s="146"/>
      <c r="I55" s="148"/>
    </row>
    <row r="56" spans="1:10" x14ac:dyDescent="0.2">
      <c r="A56" s="17" t="s">
        <v>42</v>
      </c>
      <c r="B56" s="4" t="s">
        <v>25</v>
      </c>
      <c r="C56" s="148"/>
      <c r="D56" s="158"/>
      <c r="E56" s="148"/>
      <c r="F56" s="148"/>
      <c r="G56" s="148"/>
      <c r="H56" s="148"/>
      <c r="I56" s="148"/>
    </row>
    <row r="57" spans="1:10" x14ac:dyDescent="0.2">
      <c r="A57" s="20"/>
      <c r="B57" s="247" t="s">
        <v>0</v>
      </c>
      <c r="C57" s="249" t="s">
        <v>116</v>
      </c>
      <c r="D57" s="150"/>
      <c r="E57" s="251" t="s">
        <v>6</v>
      </c>
      <c r="F57" s="251" t="s">
        <v>7</v>
      </c>
      <c r="G57" s="251" t="s">
        <v>8</v>
      </c>
      <c r="H57" s="253" t="s">
        <v>124</v>
      </c>
      <c r="I57" s="270"/>
      <c r="J57" s="270" t="s">
        <v>126</v>
      </c>
    </row>
    <row r="58" spans="1:10" ht="21.75" customHeight="1" x14ac:dyDescent="0.2">
      <c r="A58" s="21"/>
      <c r="B58" s="248"/>
      <c r="C58" s="250"/>
      <c r="D58" s="151"/>
      <c r="E58" s="252"/>
      <c r="F58" s="252"/>
      <c r="G58" s="252"/>
      <c r="H58" s="254"/>
      <c r="I58" s="271"/>
      <c r="J58" s="271"/>
    </row>
    <row r="59" spans="1:10" x14ac:dyDescent="0.2">
      <c r="A59" s="21"/>
      <c r="B59" s="22" t="s">
        <v>2</v>
      </c>
      <c r="C59" s="18" t="s">
        <v>3</v>
      </c>
      <c r="D59" s="18"/>
      <c r="E59" s="7" t="s">
        <v>5</v>
      </c>
      <c r="F59" s="7" t="s">
        <v>4</v>
      </c>
      <c r="G59" s="7" t="s">
        <v>13</v>
      </c>
      <c r="H59" s="7" t="s">
        <v>11</v>
      </c>
      <c r="I59" s="8"/>
      <c r="J59" s="8" t="s">
        <v>12</v>
      </c>
    </row>
    <row r="60" spans="1:10" ht="38.25" x14ac:dyDescent="0.2">
      <c r="A60" s="23"/>
      <c r="B60" s="24"/>
      <c r="C60" s="19" t="s">
        <v>17</v>
      </c>
      <c r="D60" s="19"/>
      <c r="E60" s="11" t="s">
        <v>9</v>
      </c>
      <c r="F60" s="10"/>
      <c r="G60" s="11" t="s">
        <v>10</v>
      </c>
      <c r="H60" s="12"/>
      <c r="I60" s="13"/>
      <c r="J60" s="13" t="s">
        <v>14</v>
      </c>
    </row>
    <row r="61" spans="1:10" x14ac:dyDescent="0.2">
      <c r="A61" s="35" t="s">
        <v>39</v>
      </c>
      <c r="B61" s="31"/>
      <c r="C61" s="31"/>
      <c r="D61" s="31"/>
      <c r="E61" s="32"/>
      <c r="F61" s="31"/>
      <c r="G61" s="32"/>
      <c r="H61" s="33"/>
      <c r="I61" s="32"/>
      <c r="J61" s="32"/>
    </row>
    <row r="62" spans="1:10" x14ac:dyDescent="0.2">
      <c r="A62" s="2">
        <v>1</v>
      </c>
      <c r="B62" s="28" t="s">
        <v>26</v>
      </c>
      <c r="C62" s="2">
        <v>2760</v>
      </c>
      <c r="D62" s="2"/>
      <c r="E62" s="34">
        <v>110.4</v>
      </c>
      <c r="F62" s="2">
        <v>46</v>
      </c>
      <c r="G62" s="34"/>
      <c r="H62" s="42" t="s">
        <v>46</v>
      </c>
      <c r="I62" s="39"/>
      <c r="J62" s="39"/>
    </row>
    <row r="63" spans="1:10" x14ac:dyDescent="0.2">
      <c r="A63" s="2">
        <v>2</v>
      </c>
      <c r="B63" s="28" t="s">
        <v>27</v>
      </c>
      <c r="C63" s="2">
        <v>107</v>
      </c>
      <c r="D63" s="2"/>
      <c r="E63" s="34">
        <v>4.28</v>
      </c>
      <c r="F63" s="2">
        <v>46</v>
      </c>
      <c r="G63" s="34"/>
      <c r="H63" s="42" t="s">
        <v>47</v>
      </c>
      <c r="I63" s="39"/>
      <c r="J63" s="39"/>
    </row>
    <row r="64" spans="1:10" x14ac:dyDescent="0.2">
      <c r="A64" s="2">
        <v>3</v>
      </c>
      <c r="B64" s="28" t="s">
        <v>31</v>
      </c>
      <c r="C64" s="2">
        <v>188</v>
      </c>
      <c r="D64" s="2"/>
      <c r="E64" s="34">
        <v>7.52</v>
      </c>
      <c r="F64" s="2">
        <v>46</v>
      </c>
      <c r="G64" s="34"/>
      <c r="H64" s="42" t="s">
        <v>48</v>
      </c>
      <c r="I64" s="39"/>
      <c r="J64" s="39"/>
    </row>
    <row r="65" spans="1:10" x14ac:dyDescent="0.2">
      <c r="A65" s="2">
        <v>4</v>
      </c>
      <c r="B65" s="28" t="s">
        <v>32</v>
      </c>
      <c r="C65" s="2">
        <v>195</v>
      </c>
      <c r="D65" s="2"/>
      <c r="E65" s="34">
        <v>7.8</v>
      </c>
      <c r="F65" s="2">
        <v>46</v>
      </c>
      <c r="G65" s="34"/>
      <c r="H65" s="42" t="s">
        <v>49</v>
      </c>
      <c r="I65" s="39"/>
      <c r="J65" s="39"/>
    </row>
    <row r="66" spans="1:10" x14ac:dyDescent="0.2">
      <c r="A66" s="2">
        <v>5</v>
      </c>
      <c r="B66" s="28" t="s">
        <v>35</v>
      </c>
      <c r="C66" s="2">
        <v>78</v>
      </c>
      <c r="D66" s="2"/>
      <c r="E66" s="34">
        <v>3.12</v>
      </c>
      <c r="F66" s="2">
        <v>46</v>
      </c>
      <c r="G66" s="34"/>
      <c r="H66" s="42" t="s">
        <v>50</v>
      </c>
      <c r="I66" s="39"/>
      <c r="J66" s="39"/>
    </row>
    <row r="67" spans="1:10" x14ac:dyDescent="0.2">
      <c r="A67" s="2">
        <v>6</v>
      </c>
      <c r="B67" s="28" t="s">
        <v>37</v>
      </c>
      <c r="C67" s="2">
        <v>715</v>
      </c>
      <c r="D67" s="2"/>
      <c r="E67" s="34">
        <v>28.6</v>
      </c>
      <c r="F67" s="2">
        <v>46</v>
      </c>
      <c r="G67" s="34"/>
      <c r="H67" s="42" t="s">
        <v>46</v>
      </c>
      <c r="I67" s="39"/>
      <c r="J67" s="39"/>
    </row>
    <row r="68" spans="1:10" x14ac:dyDescent="0.2">
      <c r="A68" s="2">
        <v>7</v>
      </c>
      <c r="B68" s="2"/>
      <c r="C68" s="2"/>
      <c r="D68" s="2"/>
      <c r="E68" s="2"/>
      <c r="F68" s="2"/>
      <c r="G68" s="2"/>
      <c r="H68" s="43"/>
      <c r="I68" s="40"/>
      <c r="J68" s="40"/>
    </row>
    <row r="69" spans="1:10" x14ac:dyDescent="0.2">
      <c r="A69" s="36" t="s">
        <v>40</v>
      </c>
      <c r="B69" s="28"/>
      <c r="C69" s="2"/>
      <c r="D69" s="2"/>
      <c r="E69" s="34"/>
      <c r="F69" s="2"/>
      <c r="G69" s="34"/>
      <c r="H69" s="43"/>
      <c r="I69" s="39"/>
      <c r="J69" s="39"/>
    </row>
    <row r="70" spans="1:10" x14ac:dyDescent="0.2">
      <c r="A70" s="2">
        <v>1</v>
      </c>
      <c r="B70" s="28" t="s">
        <v>28</v>
      </c>
      <c r="C70" s="2">
        <v>620</v>
      </c>
      <c r="D70" s="2"/>
      <c r="E70" s="34">
        <v>24.8</v>
      </c>
      <c r="F70" s="2">
        <v>46</v>
      </c>
      <c r="G70" s="34"/>
      <c r="H70" s="42" t="s">
        <v>50</v>
      </c>
      <c r="I70" s="39"/>
      <c r="J70" s="39"/>
    </row>
    <row r="71" spans="1:10" x14ac:dyDescent="0.2">
      <c r="A71" s="2">
        <v>2</v>
      </c>
      <c r="B71" s="28" t="s">
        <v>29</v>
      </c>
      <c r="C71" s="2">
        <v>8</v>
      </c>
      <c r="D71" s="2"/>
      <c r="E71" s="34">
        <v>0.32</v>
      </c>
      <c r="F71" s="2">
        <v>46</v>
      </c>
      <c r="G71" s="34"/>
      <c r="H71" s="42" t="s">
        <v>51</v>
      </c>
      <c r="I71" s="39"/>
      <c r="J71" s="39"/>
    </row>
    <row r="72" spans="1:10" x14ac:dyDescent="0.2">
      <c r="A72" s="2">
        <v>3</v>
      </c>
      <c r="B72" s="28" t="s">
        <v>30</v>
      </c>
      <c r="C72" s="2">
        <v>45</v>
      </c>
      <c r="D72" s="2"/>
      <c r="E72" s="34">
        <v>1.8</v>
      </c>
      <c r="F72" s="2">
        <v>46</v>
      </c>
      <c r="G72" s="34"/>
      <c r="H72" s="42" t="s">
        <v>52</v>
      </c>
      <c r="I72" s="39"/>
      <c r="J72" s="39"/>
    </row>
    <row r="73" spans="1:10" x14ac:dyDescent="0.2">
      <c r="A73" s="2">
        <v>4</v>
      </c>
      <c r="B73" s="28" t="s">
        <v>36</v>
      </c>
      <c r="C73" s="2">
        <v>265</v>
      </c>
      <c r="D73" s="2"/>
      <c r="E73" s="34">
        <v>10.6</v>
      </c>
      <c r="F73" s="2">
        <v>46</v>
      </c>
      <c r="G73" s="34"/>
      <c r="H73" s="42" t="s">
        <v>53</v>
      </c>
      <c r="I73" s="39"/>
      <c r="J73" s="39"/>
    </row>
    <row r="74" spans="1:10" x14ac:dyDescent="0.2">
      <c r="A74" s="2">
        <v>5</v>
      </c>
      <c r="B74" s="28" t="s">
        <v>38</v>
      </c>
      <c r="C74" s="2">
        <v>125</v>
      </c>
      <c r="D74" s="2"/>
      <c r="E74" s="34">
        <v>5</v>
      </c>
      <c r="F74" s="2">
        <v>46</v>
      </c>
      <c r="G74" s="34"/>
      <c r="H74" s="42" t="s">
        <v>54</v>
      </c>
      <c r="I74" s="39"/>
      <c r="J74" s="39"/>
    </row>
    <row r="75" spans="1:10" x14ac:dyDescent="0.2">
      <c r="A75" s="2"/>
      <c r="B75" s="28"/>
      <c r="C75" s="2"/>
      <c r="D75" s="2"/>
      <c r="E75" s="34"/>
      <c r="F75" s="2"/>
      <c r="G75" s="34"/>
      <c r="H75" s="43"/>
      <c r="I75" s="40"/>
      <c r="J75" s="40"/>
    </row>
    <row r="76" spans="1:10" x14ac:dyDescent="0.2">
      <c r="A76" s="36" t="s">
        <v>41</v>
      </c>
      <c r="B76" s="26"/>
      <c r="C76" s="2"/>
      <c r="D76" s="2"/>
      <c r="E76" s="2"/>
      <c r="F76" s="2"/>
      <c r="G76" s="2"/>
      <c r="H76" s="43"/>
      <c r="I76" s="39"/>
      <c r="J76" s="39"/>
    </row>
    <row r="77" spans="1:10" x14ac:dyDescent="0.2">
      <c r="A77" s="2">
        <v>1</v>
      </c>
      <c r="B77" s="28" t="s">
        <v>33</v>
      </c>
      <c r="C77" s="2">
        <v>1040</v>
      </c>
      <c r="D77" s="2"/>
      <c r="E77" s="34">
        <v>41.6</v>
      </c>
      <c r="F77" s="2">
        <v>46</v>
      </c>
      <c r="G77" s="34"/>
      <c r="H77" s="42" t="s">
        <v>176</v>
      </c>
      <c r="I77" s="39"/>
      <c r="J77" s="39"/>
    </row>
    <row r="78" spans="1:10" x14ac:dyDescent="0.2">
      <c r="A78" s="2">
        <v>2</v>
      </c>
      <c r="B78" s="28" t="s">
        <v>34</v>
      </c>
      <c r="C78" s="29">
        <v>8</v>
      </c>
      <c r="D78" s="29"/>
      <c r="E78" s="34">
        <v>0.32</v>
      </c>
      <c r="F78" s="2">
        <v>46</v>
      </c>
      <c r="G78" s="34"/>
      <c r="H78" s="43" t="s">
        <v>44</v>
      </c>
      <c r="I78" s="39"/>
      <c r="J78" s="39"/>
    </row>
    <row r="79" spans="1:10" x14ac:dyDescent="0.2">
      <c r="A79" s="2">
        <v>3</v>
      </c>
      <c r="B79" s="26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>
        <v>4</v>
      </c>
      <c r="B80" s="26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>
        <v>5</v>
      </c>
      <c r="B81" s="26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148"/>
      <c r="B82" s="148"/>
      <c r="C82" s="148"/>
      <c r="D82" s="158"/>
      <c r="E82" s="148"/>
      <c r="F82" s="148"/>
      <c r="G82" s="148"/>
      <c r="H82" s="148"/>
      <c r="I82" s="41"/>
    </row>
    <row r="83" spans="1:10" x14ac:dyDescent="0.2">
      <c r="A83" s="148"/>
      <c r="B83" s="148"/>
      <c r="C83" s="148"/>
      <c r="D83" s="158"/>
      <c r="E83" s="148"/>
      <c r="F83" s="148"/>
      <c r="G83" s="148"/>
      <c r="H83" s="4" t="s">
        <v>45</v>
      </c>
      <c r="I83" s="41"/>
    </row>
    <row r="84" spans="1:10" x14ac:dyDescent="0.2">
      <c r="A84" s="148"/>
      <c r="B84" s="148" t="s">
        <v>15</v>
      </c>
      <c r="C84" s="148"/>
      <c r="D84" s="158"/>
      <c r="E84" s="148"/>
      <c r="F84" s="148"/>
      <c r="G84" s="148"/>
      <c r="H84" s="148"/>
      <c r="I84" s="148"/>
    </row>
    <row r="85" spans="1:10" x14ac:dyDescent="0.2">
      <c r="A85" s="148"/>
      <c r="B85" s="148"/>
      <c r="C85" s="148"/>
      <c r="D85" s="158"/>
      <c r="E85" s="148"/>
      <c r="F85" s="148"/>
      <c r="G85" s="148"/>
      <c r="H85" s="148"/>
      <c r="I85" s="148"/>
    </row>
    <row r="86" spans="1:10" x14ac:dyDescent="0.2">
      <c r="A86" s="148"/>
      <c r="B86" s="1"/>
      <c r="C86" s="148"/>
      <c r="D86" s="158"/>
      <c r="E86" s="148"/>
      <c r="F86" s="148"/>
      <c r="G86" s="148"/>
      <c r="H86" s="148"/>
      <c r="I86" s="148"/>
    </row>
    <row r="87" spans="1:10" x14ac:dyDescent="0.2">
      <c r="A87" s="148"/>
      <c r="B87" s="148"/>
      <c r="C87" s="148"/>
      <c r="D87" s="158"/>
      <c r="E87" s="148"/>
      <c r="F87" s="148"/>
      <c r="G87" s="148"/>
      <c r="H87" s="148"/>
      <c r="I87" s="148"/>
    </row>
    <row r="88" spans="1:10" x14ac:dyDescent="0.2">
      <c r="A88" s="148"/>
      <c r="B88" s="148"/>
      <c r="C88" s="148"/>
      <c r="D88" s="158"/>
      <c r="E88" s="148"/>
      <c r="F88" s="148"/>
      <c r="G88" s="148" t="s">
        <v>16</v>
      </c>
      <c r="H88" s="148"/>
      <c r="I88" s="148"/>
    </row>
    <row r="89" spans="1:10" x14ac:dyDescent="0.2">
      <c r="A89" s="148"/>
      <c r="B89" s="148"/>
      <c r="C89" s="148"/>
      <c r="D89" s="158"/>
      <c r="E89" s="148"/>
      <c r="F89" s="148"/>
      <c r="G89" s="148"/>
      <c r="H89" s="148"/>
      <c r="I89" s="148"/>
    </row>
    <row r="90" spans="1:10" x14ac:dyDescent="0.2">
      <c r="A90" s="148"/>
      <c r="B90" s="148"/>
      <c r="C90" s="148"/>
      <c r="D90" s="158"/>
      <c r="E90" s="148"/>
      <c r="F90" s="148"/>
      <c r="G90" s="1"/>
      <c r="H90" s="1"/>
      <c r="I90" s="1"/>
    </row>
    <row r="91" spans="1:10" x14ac:dyDescent="0.2">
      <c r="A91" s="148"/>
      <c r="B91" s="148"/>
      <c r="C91" s="148"/>
      <c r="D91" s="158"/>
      <c r="E91" s="148"/>
      <c r="F91" s="148"/>
      <c r="G91" s="148"/>
      <c r="H91" s="148"/>
      <c r="I91" s="148"/>
    </row>
    <row r="92" spans="1:10" x14ac:dyDescent="0.2">
      <c r="A92" s="148"/>
      <c r="B92" s="148"/>
      <c r="C92" s="148"/>
      <c r="D92" s="158"/>
      <c r="E92" s="148"/>
      <c r="F92" s="148"/>
      <c r="G92" s="148"/>
      <c r="H92" s="148"/>
      <c r="I92" s="148"/>
    </row>
    <row r="93" spans="1:10" x14ac:dyDescent="0.2">
      <c r="A93" s="148"/>
      <c r="B93" s="148"/>
      <c r="C93" s="148"/>
      <c r="D93" s="158"/>
      <c r="E93" s="148"/>
      <c r="F93" s="148"/>
      <c r="G93" s="148"/>
      <c r="H93" s="148"/>
      <c r="I93" s="148"/>
    </row>
    <row r="94" spans="1:10" x14ac:dyDescent="0.2">
      <c r="A94" s="148"/>
      <c r="B94" s="148"/>
      <c r="C94" s="148"/>
      <c r="D94" s="158"/>
      <c r="E94" s="148"/>
      <c r="F94" s="148"/>
      <c r="G94" s="148"/>
      <c r="H94" s="148"/>
      <c r="I94" s="148"/>
    </row>
    <row r="95" spans="1:10" x14ac:dyDescent="0.2">
      <c r="A95" s="148"/>
      <c r="B95" s="148"/>
      <c r="C95" s="148"/>
      <c r="D95" s="158"/>
      <c r="E95" s="148"/>
      <c r="F95" s="148"/>
      <c r="G95" s="148"/>
      <c r="H95" s="148"/>
      <c r="I95" s="148"/>
    </row>
    <row r="96" spans="1:10" x14ac:dyDescent="0.2">
      <c r="A96" s="148"/>
      <c r="B96" s="148"/>
      <c r="C96" s="148"/>
      <c r="D96" s="158"/>
      <c r="E96" s="148"/>
      <c r="F96" s="148"/>
      <c r="G96" s="148"/>
      <c r="H96" s="148"/>
      <c r="I96" s="148"/>
    </row>
    <row r="97" spans="1:9" x14ac:dyDescent="0.2">
      <c r="A97" s="148"/>
      <c r="B97" s="148"/>
      <c r="C97" s="148"/>
      <c r="D97" s="158"/>
      <c r="E97" s="148"/>
      <c r="F97" s="148"/>
      <c r="G97" s="148"/>
      <c r="H97" s="148"/>
      <c r="I97" s="148"/>
    </row>
    <row r="98" spans="1:9" x14ac:dyDescent="0.2">
      <c r="A98" s="148"/>
      <c r="B98" s="148"/>
      <c r="C98" s="148"/>
      <c r="D98" s="158"/>
      <c r="E98" s="148"/>
      <c r="F98" s="148"/>
      <c r="G98" s="148"/>
      <c r="H98" s="148"/>
      <c r="I98" s="148"/>
    </row>
    <row r="99" spans="1:9" x14ac:dyDescent="0.2">
      <c r="A99" s="148"/>
      <c r="B99" s="148"/>
      <c r="C99" s="148"/>
      <c r="D99" s="158"/>
      <c r="E99" s="148"/>
      <c r="F99" s="148"/>
      <c r="G99" s="148"/>
      <c r="H99" s="148"/>
      <c r="I99" s="148"/>
    </row>
    <row r="100" spans="1:9" x14ac:dyDescent="0.2">
      <c r="A100" s="148"/>
      <c r="B100" s="148"/>
      <c r="C100" s="148"/>
      <c r="D100" s="158"/>
      <c r="E100" s="148"/>
      <c r="F100" s="148"/>
      <c r="G100" s="148"/>
      <c r="H100" s="148"/>
      <c r="I100" s="148"/>
    </row>
    <row r="101" spans="1:9" x14ac:dyDescent="0.2">
      <c r="A101" s="148"/>
      <c r="B101" s="148"/>
      <c r="C101" s="148"/>
      <c r="D101" s="158"/>
      <c r="E101" s="148"/>
      <c r="F101" s="148"/>
      <c r="G101" s="148"/>
      <c r="H101" s="148"/>
      <c r="I101" s="148"/>
    </row>
    <row r="102" spans="1:9" x14ac:dyDescent="0.2">
      <c r="A102" s="148"/>
      <c r="B102" s="148"/>
      <c r="C102" s="148"/>
      <c r="D102" s="158"/>
      <c r="E102" s="148"/>
      <c r="F102" s="148"/>
      <c r="G102" s="148"/>
      <c r="H102" s="148"/>
      <c r="I102" s="148"/>
    </row>
    <row r="103" spans="1:9" x14ac:dyDescent="0.2">
      <c r="A103" s="148"/>
      <c r="B103" s="148"/>
      <c r="C103" s="148"/>
      <c r="D103" s="158"/>
      <c r="E103" s="148"/>
      <c r="F103" s="148"/>
      <c r="G103" s="148"/>
      <c r="H103" s="148"/>
      <c r="I103" s="148"/>
    </row>
    <row r="104" spans="1:9" x14ac:dyDescent="0.2">
      <c r="A104" s="148"/>
      <c r="B104" s="148"/>
      <c r="C104" s="148"/>
      <c r="D104" s="158"/>
      <c r="E104" s="148"/>
      <c r="F104" s="148"/>
      <c r="G104" s="148"/>
      <c r="H104" s="148"/>
      <c r="I104" s="148"/>
    </row>
    <row r="105" spans="1:9" x14ac:dyDescent="0.2">
      <c r="A105" s="148"/>
      <c r="B105" s="148"/>
      <c r="C105" s="148"/>
      <c r="D105" s="158"/>
      <c r="E105" s="148"/>
      <c r="F105" s="148"/>
      <c r="G105" s="148"/>
      <c r="H105" s="148"/>
      <c r="I105" s="148"/>
    </row>
    <row r="106" spans="1:9" x14ac:dyDescent="0.2">
      <c r="A106" s="148"/>
      <c r="B106" s="148"/>
      <c r="C106" s="148"/>
      <c r="D106" s="158"/>
      <c r="E106" s="148"/>
      <c r="F106" s="148"/>
      <c r="G106" s="148"/>
      <c r="H106" s="148"/>
      <c r="I106" s="148"/>
    </row>
    <row r="107" spans="1:9" x14ac:dyDescent="0.2">
      <c r="A107" s="148"/>
      <c r="B107" s="148"/>
      <c r="C107" s="148"/>
      <c r="D107" s="158"/>
      <c r="E107" s="148"/>
      <c r="F107" s="148"/>
      <c r="G107" s="148"/>
      <c r="H107" s="148"/>
      <c r="I107" s="148"/>
    </row>
  </sheetData>
  <mergeCells count="48">
    <mergeCell ref="F47:I47"/>
    <mergeCell ref="B21:I21"/>
    <mergeCell ref="B30:I30"/>
    <mergeCell ref="B35:I35"/>
    <mergeCell ref="A22:J22"/>
    <mergeCell ref="A31:J31"/>
    <mergeCell ref="A44:B44"/>
    <mergeCell ref="G44:J44"/>
    <mergeCell ref="A46:B46"/>
    <mergeCell ref="A47:B47"/>
    <mergeCell ref="A40:B40"/>
    <mergeCell ref="G40:H40"/>
    <mergeCell ref="A41:B41"/>
    <mergeCell ref="A43:B43"/>
    <mergeCell ref="G43:J43"/>
    <mergeCell ref="F37:G37"/>
    <mergeCell ref="M9:M10"/>
    <mergeCell ref="H9:I10"/>
    <mergeCell ref="G9:G10"/>
    <mergeCell ref="J9:J10"/>
    <mergeCell ref="H11:I11"/>
    <mergeCell ref="A2:J2"/>
    <mergeCell ref="A8:E8"/>
    <mergeCell ref="A4:C4"/>
    <mergeCell ref="A5:C5"/>
    <mergeCell ref="A6:E6"/>
    <mergeCell ref="A7:C7"/>
    <mergeCell ref="A3:J3"/>
    <mergeCell ref="E7:J7"/>
    <mergeCell ref="H37:I37"/>
    <mergeCell ref="C9:D10"/>
    <mergeCell ref="C11:D11"/>
    <mergeCell ref="C12:D12"/>
    <mergeCell ref="A13:D13"/>
    <mergeCell ref="B9:B10"/>
    <mergeCell ref="E9:E10"/>
    <mergeCell ref="F9:F10"/>
    <mergeCell ref="H12:I12"/>
    <mergeCell ref="H13:I13"/>
    <mergeCell ref="B36:I36"/>
    <mergeCell ref="H57:H58"/>
    <mergeCell ref="I57:I58"/>
    <mergeCell ref="J57:J58"/>
    <mergeCell ref="B57:B58"/>
    <mergeCell ref="C57:C58"/>
    <mergeCell ref="E57:E58"/>
    <mergeCell ref="F57:F58"/>
    <mergeCell ref="G57:G58"/>
  </mergeCells>
  <printOptions horizontalCentered="1"/>
  <pageMargins left="0" right="0.25" top="1" bottom="1" header="0.5" footer="0.5"/>
  <pageSetup paperSize="9" scale="92" orientation="portrait" r:id="rId1"/>
  <headerFooter alignWithMargins="0">
    <oddFooter>&amp;L&amp;"Arial,Italic"&amp;8arbarraquiasSBFP2014tel.6353762&amp;R&amp;8&amp;F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9"/>
  <sheetViews>
    <sheetView topLeftCell="A22" zoomScale="90" zoomScaleNormal="90" workbookViewId="0">
      <selection activeCell="E10" sqref="E10:E12"/>
    </sheetView>
  </sheetViews>
  <sheetFormatPr defaultRowHeight="12.75" x14ac:dyDescent="0.2"/>
  <cols>
    <col min="1" max="1" width="5.85546875" customWidth="1"/>
    <col min="2" max="2" width="34.5703125" customWidth="1"/>
    <col min="3" max="3" width="18.7109375" customWidth="1"/>
    <col min="4" max="4" width="19.85546875" customWidth="1"/>
    <col min="5" max="5" width="21.5703125" customWidth="1"/>
  </cols>
  <sheetData>
    <row r="1" spans="1:8" ht="15" customHeight="1" x14ac:dyDescent="0.2">
      <c r="A1" s="352" t="s">
        <v>153</v>
      </c>
      <c r="B1" s="352"/>
      <c r="C1" s="352"/>
      <c r="D1" s="352"/>
      <c r="E1" s="352"/>
    </row>
    <row r="2" spans="1:8" s="70" customFormat="1" ht="15" customHeight="1" x14ac:dyDescent="0.25">
      <c r="A2" s="272" t="s">
        <v>154</v>
      </c>
      <c r="B2" s="272"/>
      <c r="C2" s="272"/>
      <c r="D2" s="272"/>
      <c r="E2" s="272"/>
    </row>
    <row r="3" spans="1:8" ht="15.75" x14ac:dyDescent="0.25">
      <c r="A3" s="273" t="s">
        <v>132</v>
      </c>
      <c r="B3" s="274"/>
      <c r="C3" s="274"/>
      <c r="D3" s="73"/>
      <c r="E3" s="73"/>
    </row>
    <row r="4" spans="1:8" ht="15.75" x14ac:dyDescent="0.25">
      <c r="A4" s="273" t="s">
        <v>133</v>
      </c>
      <c r="B4" s="274"/>
      <c r="C4" s="274"/>
      <c r="D4" s="73"/>
      <c r="E4" s="73"/>
    </row>
    <row r="5" spans="1:8" ht="15.75" x14ac:dyDescent="0.25">
      <c r="A5" s="275" t="s">
        <v>134</v>
      </c>
      <c r="B5" s="353"/>
      <c r="C5" s="353"/>
      <c r="D5" s="73"/>
      <c r="E5" s="73"/>
    </row>
    <row r="6" spans="1:8" ht="15" x14ac:dyDescent="0.2">
      <c r="A6" s="351" t="s">
        <v>161</v>
      </c>
      <c r="B6" s="351"/>
      <c r="C6" s="351"/>
      <c r="D6" s="351"/>
      <c r="E6" s="351"/>
    </row>
    <row r="7" spans="1:8" ht="15.75" customHeight="1" x14ac:dyDescent="0.2">
      <c r="A7" s="317" t="s">
        <v>163</v>
      </c>
      <c r="B7" s="75"/>
      <c r="C7" s="75" t="s">
        <v>147</v>
      </c>
      <c r="D7" s="78" t="s">
        <v>148</v>
      </c>
      <c r="E7" s="78" t="s">
        <v>150</v>
      </c>
    </row>
    <row r="8" spans="1:8" s="70" customFormat="1" ht="15.75" customHeight="1" x14ac:dyDescent="0.2">
      <c r="A8" s="318"/>
      <c r="B8" s="76" t="s">
        <v>144</v>
      </c>
      <c r="C8" s="76" t="s">
        <v>146</v>
      </c>
      <c r="D8" s="79" t="s">
        <v>149</v>
      </c>
      <c r="E8" s="79" t="s">
        <v>151</v>
      </c>
    </row>
    <row r="9" spans="1:8" ht="15.75" customHeight="1" x14ac:dyDescent="0.25">
      <c r="A9" s="354"/>
      <c r="B9" s="77" t="s">
        <v>2</v>
      </c>
      <c r="C9" s="77" t="s">
        <v>3</v>
      </c>
      <c r="D9" s="88" t="s">
        <v>159</v>
      </c>
      <c r="E9" s="89" t="s">
        <v>160</v>
      </c>
    </row>
    <row r="10" spans="1:8" ht="15" customHeight="1" x14ac:dyDescent="0.2">
      <c r="A10" s="323">
        <v>1</v>
      </c>
      <c r="B10" s="344" t="s">
        <v>145</v>
      </c>
      <c r="C10" s="346"/>
      <c r="D10" s="323" t="e">
        <f>E10/C10</f>
        <v>#DIV/0!</v>
      </c>
      <c r="E10" s="325"/>
      <c r="H10" s="107"/>
    </row>
    <row r="11" spans="1:8" ht="15" customHeight="1" x14ac:dyDescent="0.2">
      <c r="A11" s="323"/>
      <c r="B11" s="344"/>
      <c r="C11" s="346"/>
      <c r="D11" s="323"/>
      <c r="E11" s="325"/>
    </row>
    <row r="12" spans="1:8" ht="15" customHeight="1" x14ac:dyDescent="0.2">
      <c r="A12" s="324"/>
      <c r="B12" s="345"/>
      <c r="C12" s="347"/>
      <c r="D12" s="324"/>
      <c r="E12" s="326"/>
    </row>
    <row r="13" spans="1:8" ht="15" customHeight="1" x14ac:dyDescent="0.2">
      <c r="A13" s="342">
        <v>2</v>
      </c>
      <c r="B13" s="343" t="s">
        <v>40</v>
      </c>
      <c r="C13" s="346"/>
      <c r="D13" s="323" t="e">
        <f t="shared" ref="D13" si="0">E13/C13</f>
        <v>#DIV/0!</v>
      </c>
      <c r="E13" s="325"/>
    </row>
    <row r="14" spans="1:8" ht="15" customHeight="1" x14ac:dyDescent="0.2">
      <c r="A14" s="323"/>
      <c r="B14" s="344"/>
      <c r="C14" s="346"/>
      <c r="D14" s="323"/>
      <c r="E14" s="325"/>
    </row>
    <row r="15" spans="1:8" ht="15" customHeight="1" x14ac:dyDescent="0.2">
      <c r="A15" s="324"/>
      <c r="B15" s="345"/>
      <c r="C15" s="347"/>
      <c r="D15" s="324"/>
      <c r="E15" s="326"/>
    </row>
    <row r="16" spans="1:8" ht="15" customHeight="1" x14ac:dyDescent="0.2">
      <c r="A16" s="342">
        <v>3</v>
      </c>
      <c r="B16" s="343" t="s">
        <v>152</v>
      </c>
      <c r="C16" s="346"/>
      <c r="D16" s="323" t="e">
        <f t="shared" ref="D16" si="1">E16/C16</f>
        <v>#DIV/0!</v>
      </c>
      <c r="E16" s="325"/>
    </row>
    <row r="17" spans="1:8" ht="15" customHeight="1" x14ac:dyDescent="0.2">
      <c r="A17" s="323"/>
      <c r="B17" s="344"/>
      <c r="C17" s="346"/>
      <c r="D17" s="323"/>
      <c r="E17" s="325"/>
    </row>
    <row r="18" spans="1:8" ht="15" customHeight="1" x14ac:dyDescent="0.2">
      <c r="A18" s="324"/>
      <c r="B18" s="345"/>
      <c r="C18" s="347"/>
      <c r="D18" s="324"/>
      <c r="E18" s="326"/>
    </row>
    <row r="19" spans="1:8" ht="15" customHeight="1" x14ac:dyDescent="0.2">
      <c r="A19" s="327"/>
      <c r="B19" s="333" t="s">
        <v>155</v>
      </c>
      <c r="C19" s="334"/>
      <c r="D19" s="335"/>
      <c r="E19" s="330">
        <f>SUM(E10:E18)</f>
        <v>0</v>
      </c>
    </row>
    <row r="20" spans="1:8" ht="15" customHeight="1" x14ac:dyDescent="0.2">
      <c r="A20" s="328"/>
      <c r="B20" s="336"/>
      <c r="C20" s="337"/>
      <c r="D20" s="338"/>
      <c r="E20" s="331"/>
    </row>
    <row r="21" spans="1:8" ht="15" customHeight="1" x14ac:dyDescent="0.2">
      <c r="A21" s="329"/>
      <c r="B21" s="339"/>
      <c r="C21" s="340"/>
      <c r="D21" s="341"/>
      <c r="E21" s="332"/>
    </row>
    <row r="22" spans="1:8" ht="15.75" customHeight="1" x14ac:dyDescent="0.2">
      <c r="A22" s="80"/>
      <c r="B22" s="81"/>
      <c r="C22" s="82"/>
      <c r="D22" s="80"/>
      <c r="E22" s="83"/>
    </row>
    <row r="23" spans="1:8" ht="15.75" customHeight="1" x14ac:dyDescent="0.2">
      <c r="A23" s="80"/>
      <c r="B23" s="81"/>
      <c r="C23" s="82"/>
      <c r="D23" s="80"/>
      <c r="E23" s="83"/>
    </row>
    <row r="24" spans="1:8" ht="15.75" customHeight="1" x14ac:dyDescent="0.25">
      <c r="A24" s="275" t="s">
        <v>137</v>
      </c>
      <c r="B24" s="275"/>
      <c r="C24" s="3"/>
      <c r="D24" s="305" t="s">
        <v>16</v>
      </c>
      <c r="E24" s="305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5">
      <c r="A26" s="269"/>
      <c r="B26" s="269"/>
      <c r="C26" s="73"/>
      <c r="D26" s="73"/>
      <c r="E26" s="73"/>
      <c r="H26" s="70"/>
    </row>
    <row r="27" spans="1:8" ht="15.75" customHeight="1" x14ac:dyDescent="0.2">
      <c r="A27" s="303" t="s">
        <v>138</v>
      </c>
      <c r="B27" s="303"/>
      <c r="C27" s="73"/>
      <c r="D27" s="73"/>
      <c r="E27" s="73"/>
      <c r="F27" s="70"/>
      <c r="G27" s="70"/>
      <c r="H27" s="70"/>
    </row>
    <row r="28" spans="1:8" ht="15.75" customHeight="1" x14ac:dyDescent="0.25">
      <c r="A28" s="73"/>
      <c r="B28" s="73"/>
      <c r="C28" s="73"/>
      <c r="D28" s="348"/>
      <c r="E28" s="348"/>
      <c r="F28" s="3"/>
      <c r="G28" s="70"/>
      <c r="H28" s="70"/>
    </row>
    <row r="29" spans="1:8" ht="15.75" customHeight="1" x14ac:dyDescent="0.25">
      <c r="A29" s="269"/>
      <c r="B29" s="269"/>
      <c r="C29" s="73"/>
      <c r="D29" s="303" t="s">
        <v>130</v>
      </c>
      <c r="E29" s="303"/>
      <c r="F29" s="57"/>
      <c r="G29" s="74"/>
      <c r="H29" s="74"/>
    </row>
    <row r="30" spans="1:8" ht="15.75" customHeight="1" x14ac:dyDescent="0.2">
      <c r="A30" s="303" t="s">
        <v>139</v>
      </c>
      <c r="B30" s="303"/>
      <c r="C30" s="73"/>
      <c r="D30" s="73"/>
      <c r="E30" s="73"/>
    </row>
    <row r="31" spans="1:8" ht="15.75" customHeight="1" x14ac:dyDescent="0.2">
      <c r="A31" s="73"/>
      <c r="B31" s="73"/>
      <c r="C31" s="73"/>
      <c r="D31" s="73"/>
      <c r="E31" s="73"/>
      <c r="F31" s="70"/>
      <c r="G31" s="70"/>
      <c r="H31" s="70"/>
    </row>
    <row r="32" spans="1:8" ht="15.75" customHeight="1" x14ac:dyDescent="0.25">
      <c r="A32" s="269"/>
      <c r="B32" s="269"/>
      <c r="C32" s="73"/>
      <c r="D32" s="73"/>
      <c r="E32" s="73"/>
      <c r="F32" s="70"/>
      <c r="G32" s="70"/>
      <c r="H32" s="70"/>
    </row>
    <row r="33" spans="1:8" ht="15.75" customHeight="1" x14ac:dyDescent="0.2">
      <c r="A33" s="303" t="s">
        <v>139</v>
      </c>
      <c r="B33" s="303"/>
      <c r="C33" s="73"/>
      <c r="D33" s="73"/>
      <c r="E33" s="73"/>
      <c r="F33" s="70"/>
      <c r="G33" s="70"/>
      <c r="H33" s="70"/>
    </row>
    <row r="34" spans="1:8" ht="15.75" customHeight="1" x14ac:dyDescent="0.2">
      <c r="A34" s="80"/>
      <c r="B34" s="81"/>
      <c r="C34" s="82"/>
      <c r="D34" s="80"/>
      <c r="E34" s="83"/>
    </row>
    <row r="35" spans="1:8" ht="15.75" customHeight="1" x14ac:dyDescent="0.2">
      <c r="A35" s="80"/>
      <c r="B35" s="71"/>
      <c r="C35" s="84"/>
      <c r="D35" s="57"/>
      <c r="E35" s="85"/>
    </row>
    <row r="36" spans="1:8" ht="15.75" customHeight="1" x14ac:dyDescent="0.2">
      <c r="A36" s="80"/>
      <c r="B36" s="71"/>
      <c r="C36" s="84"/>
      <c r="D36" s="57"/>
      <c r="E36" s="85"/>
    </row>
    <row r="37" spans="1:8" ht="15.75" customHeight="1" x14ac:dyDescent="0.2">
      <c r="A37" s="80"/>
      <c r="B37" s="71"/>
      <c r="C37" s="84"/>
      <c r="D37" s="57"/>
      <c r="E37" s="85"/>
    </row>
    <row r="38" spans="1:8" ht="15.75" customHeight="1" x14ac:dyDescent="0.2">
      <c r="A38" s="80"/>
      <c r="B38" s="71"/>
      <c r="C38" s="84"/>
      <c r="D38" s="57"/>
      <c r="E38" s="85"/>
    </row>
    <row r="39" spans="1:8" ht="15.75" customHeight="1" x14ac:dyDescent="0.2">
      <c r="A39" s="80"/>
      <c r="B39" s="71"/>
      <c r="C39" s="84"/>
      <c r="D39" s="57"/>
      <c r="E39" s="85"/>
    </row>
    <row r="40" spans="1:8" ht="15.75" customHeight="1" x14ac:dyDescent="0.2">
      <c r="A40" s="80"/>
      <c r="B40" s="55"/>
      <c r="C40" s="84"/>
      <c r="D40" s="57"/>
      <c r="E40" s="86"/>
    </row>
    <row r="41" spans="1:8" ht="15.75" customHeight="1" x14ac:dyDescent="0.2">
      <c r="A41" s="80"/>
      <c r="B41" s="87"/>
      <c r="C41" s="57"/>
      <c r="D41" s="57"/>
      <c r="E41" s="85"/>
    </row>
    <row r="42" spans="1:8" ht="15.75" customHeight="1" x14ac:dyDescent="0.2">
      <c r="A42" s="80"/>
      <c r="B42" s="71"/>
      <c r="C42" s="84"/>
      <c r="D42" s="56"/>
      <c r="E42" s="85"/>
    </row>
    <row r="43" spans="1:8" ht="15.75" customHeight="1" x14ac:dyDescent="0.2">
      <c r="A43" s="80"/>
      <c r="B43" s="71"/>
      <c r="C43" s="84"/>
      <c r="D43" s="57"/>
      <c r="E43" s="85"/>
    </row>
    <row r="44" spans="1:8" ht="15.75" customHeight="1" x14ac:dyDescent="0.2">
      <c r="A44" s="80"/>
      <c r="B44" s="87"/>
      <c r="C44" s="57"/>
      <c r="D44" s="57"/>
      <c r="E44" s="57"/>
    </row>
    <row r="45" spans="1:8" ht="15.75" customHeight="1" x14ac:dyDescent="0.2">
      <c r="A45" s="80"/>
      <c r="B45" s="87"/>
      <c r="C45" s="57"/>
      <c r="D45" s="57"/>
      <c r="E45" s="57"/>
    </row>
    <row r="46" spans="1:8" ht="15.75" customHeight="1" x14ac:dyDescent="0.2">
      <c r="A46" s="80"/>
      <c r="B46" s="87"/>
      <c r="C46" s="57"/>
      <c r="D46" s="57"/>
      <c r="E46" s="57"/>
    </row>
    <row r="47" spans="1:8" ht="15.75" customHeight="1" x14ac:dyDescent="0.2">
      <c r="A47" s="80"/>
      <c r="B47" s="87"/>
      <c r="C47" s="57"/>
      <c r="D47" s="57"/>
      <c r="E47" s="57"/>
    </row>
    <row r="48" spans="1:8" ht="15.75" customHeight="1" x14ac:dyDescent="0.2">
      <c r="A48" s="80"/>
      <c r="B48" s="87"/>
      <c r="C48" s="57"/>
      <c r="D48" s="57"/>
      <c r="E48" s="57"/>
    </row>
    <row r="49" spans="1:6" ht="15.75" customHeight="1" x14ac:dyDescent="0.2">
      <c r="A49" s="80"/>
      <c r="B49" s="55"/>
      <c r="C49" s="57"/>
      <c r="D49" s="57"/>
      <c r="E49" s="57"/>
    </row>
    <row r="50" spans="1:6" ht="15.75" customHeight="1" x14ac:dyDescent="0.2">
      <c r="A50" s="80"/>
      <c r="B50" s="3"/>
      <c r="C50" s="57"/>
      <c r="D50" s="57"/>
      <c r="E50" s="86"/>
    </row>
    <row r="51" spans="1:6" x14ac:dyDescent="0.2">
      <c r="B51" s="349" t="s">
        <v>158</v>
      </c>
      <c r="C51" s="349"/>
      <c r="D51" s="349"/>
      <c r="E51" s="349"/>
    </row>
    <row r="52" spans="1:6" x14ac:dyDescent="0.2">
      <c r="A52" s="350" t="s">
        <v>122</v>
      </c>
      <c r="B52" s="350"/>
      <c r="C52" s="350"/>
      <c r="D52" s="350"/>
      <c r="E52" s="350"/>
      <c r="F52" s="70"/>
    </row>
    <row r="53" spans="1:6" x14ac:dyDescent="0.2">
      <c r="A53" s="70"/>
      <c r="B53" s="70"/>
      <c r="C53" s="70"/>
      <c r="D53" s="70"/>
      <c r="E53" s="70"/>
      <c r="F53" s="70"/>
    </row>
    <row r="54" spans="1:6" x14ac:dyDescent="0.2">
      <c r="A54" s="55" t="s">
        <v>127</v>
      </c>
      <c r="B54" s="70"/>
      <c r="C54" s="70"/>
      <c r="D54" s="70"/>
      <c r="E54" s="70"/>
      <c r="F54" s="70"/>
    </row>
    <row r="55" spans="1:6" x14ac:dyDescent="0.2">
      <c r="A55" s="3" t="s">
        <v>23</v>
      </c>
      <c r="B55" s="70"/>
      <c r="C55" s="70"/>
      <c r="D55" s="70"/>
      <c r="E55" s="70"/>
      <c r="F55" s="70"/>
    </row>
    <row r="56" spans="1:6" ht="15.75" x14ac:dyDescent="0.25">
      <c r="A56" s="54" t="s">
        <v>43</v>
      </c>
      <c r="B56" s="72"/>
      <c r="C56" s="72"/>
      <c r="D56" s="72"/>
      <c r="E56" s="70"/>
      <c r="F56" s="70"/>
    </row>
    <row r="57" spans="1:6" x14ac:dyDescent="0.2">
      <c r="A57" s="44"/>
      <c r="B57" s="4"/>
      <c r="C57" s="70"/>
      <c r="D57" s="70"/>
      <c r="E57" s="70"/>
      <c r="F57" s="70"/>
    </row>
    <row r="58" spans="1:6" x14ac:dyDescent="0.2">
      <c r="A58" s="20"/>
      <c r="B58" s="247" t="s">
        <v>0</v>
      </c>
      <c r="C58" s="251" t="s">
        <v>8</v>
      </c>
      <c r="D58" s="253" t="s">
        <v>124</v>
      </c>
      <c r="E58" s="270" t="s">
        <v>125</v>
      </c>
      <c r="F58" s="70"/>
    </row>
    <row r="59" spans="1:6" x14ac:dyDescent="0.2">
      <c r="A59" s="21"/>
      <c r="B59" s="248"/>
      <c r="C59" s="252"/>
      <c r="D59" s="254"/>
      <c r="E59" s="271"/>
      <c r="F59" s="70"/>
    </row>
    <row r="60" spans="1:6" x14ac:dyDescent="0.2">
      <c r="A60" s="35" t="s">
        <v>39</v>
      </c>
      <c r="B60" s="31"/>
      <c r="C60" s="32"/>
      <c r="D60" s="33"/>
      <c r="E60" s="32"/>
      <c r="F60" s="70"/>
    </row>
    <row r="61" spans="1:6" x14ac:dyDescent="0.2">
      <c r="A61" s="2">
        <v>1</v>
      </c>
      <c r="B61" s="28"/>
      <c r="C61" s="45"/>
      <c r="D61" s="42"/>
      <c r="E61" s="46"/>
      <c r="F61" s="70"/>
    </row>
    <row r="62" spans="1:6" x14ac:dyDescent="0.2">
      <c r="A62" s="2">
        <v>2</v>
      </c>
      <c r="B62" s="28"/>
      <c r="C62" s="45"/>
      <c r="D62" s="42"/>
      <c r="E62" s="46"/>
      <c r="F62" s="70"/>
    </row>
    <row r="63" spans="1:6" x14ac:dyDescent="0.2">
      <c r="A63" s="2">
        <v>3</v>
      </c>
      <c r="B63" s="28"/>
      <c r="C63" s="45"/>
      <c r="D63" s="42"/>
      <c r="E63" s="46"/>
      <c r="F63" s="70"/>
    </row>
    <row r="64" spans="1:6" x14ac:dyDescent="0.2">
      <c r="A64" s="2">
        <v>4</v>
      </c>
      <c r="B64" s="28"/>
      <c r="C64" s="45"/>
      <c r="D64" s="42"/>
      <c r="E64" s="46"/>
      <c r="F64" s="70"/>
    </row>
    <row r="65" spans="1:6" x14ac:dyDescent="0.2">
      <c r="A65" s="2">
        <v>5</v>
      </c>
      <c r="B65" s="28"/>
      <c r="C65" s="45"/>
      <c r="D65" s="42"/>
      <c r="E65" s="46"/>
      <c r="F65" s="70"/>
    </row>
    <row r="66" spans="1:6" x14ac:dyDescent="0.2">
      <c r="A66" s="2">
        <v>6</v>
      </c>
      <c r="B66" s="28"/>
      <c r="C66" s="45"/>
      <c r="D66" s="42"/>
      <c r="E66" s="46"/>
      <c r="F66" s="70"/>
    </row>
    <row r="67" spans="1:6" x14ac:dyDescent="0.2">
      <c r="A67" s="2">
        <v>7</v>
      </c>
      <c r="B67" s="28"/>
      <c r="C67" s="45"/>
      <c r="D67" s="42"/>
      <c r="E67" s="46"/>
      <c r="F67" s="70"/>
    </row>
    <row r="68" spans="1:6" x14ac:dyDescent="0.2">
      <c r="A68" s="2">
        <v>8</v>
      </c>
      <c r="B68" s="28"/>
      <c r="C68" s="45"/>
      <c r="D68" s="42"/>
      <c r="E68" s="46"/>
      <c r="F68" s="70"/>
    </row>
    <row r="69" spans="1:6" x14ac:dyDescent="0.2">
      <c r="A69" s="2">
        <v>9</v>
      </c>
      <c r="B69" s="28"/>
      <c r="C69" s="45"/>
      <c r="D69" s="42"/>
      <c r="E69" s="46"/>
      <c r="F69" s="70"/>
    </row>
    <row r="70" spans="1:6" x14ac:dyDescent="0.2">
      <c r="A70" s="2">
        <v>10</v>
      </c>
      <c r="B70" s="28"/>
      <c r="C70" s="45"/>
      <c r="D70" s="42"/>
      <c r="E70" s="46"/>
      <c r="F70" s="70"/>
    </row>
    <row r="71" spans="1:6" x14ac:dyDescent="0.2">
      <c r="A71" s="2">
        <v>11</v>
      </c>
      <c r="B71" s="28"/>
      <c r="C71" s="45"/>
      <c r="D71" s="42"/>
      <c r="E71" s="46"/>
      <c r="F71" s="70"/>
    </row>
    <row r="72" spans="1:6" x14ac:dyDescent="0.2">
      <c r="A72" s="2">
        <v>12</v>
      </c>
      <c r="B72" s="28"/>
      <c r="C72" s="45"/>
      <c r="D72" s="42"/>
      <c r="E72" s="46"/>
      <c r="F72" s="70"/>
    </row>
    <row r="73" spans="1:6" x14ac:dyDescent="0.2">
      <c r="A73" s="2">
        <v>13</v>
      </c>
      <c r="B73" s="28"/>
      <c r="C73" s="45"/>
      <c r="D73" s="42"/>
      <c r="E73" s="46"/>
      <c r="F73" s="70"/>
    </row>
    <row r="74" spans="1:6" x14ac:dyDescent="0.2">
      <c r="A74" s="2">
        <v>14</v>
      </c>
      <c r="B74" s="28"/>
      <c r="C74" s="45"/>
      <c r="D74" s="42"/>
      <c r="E74" s="46"/>
      <c r="F74" s="70"/>
    </row>
    <row r="75" spans="1:6" x14ac:dyDescent="0.2">
      <c r="A75" s="2">
        <v>15</v>
      </c>
      <c r="B75" s="28"/>
      <c r="C75" s="45"/>
      <c r="D75" s="42"/>
      <c r="E75" s="46"/>
      <c r="F75" s="70"/>
    </row>
    <row r="76" spans="1:6" x14ac:dyDescent="0.2">
      <c r="A76" s="2">
        <v>16</v>
      </c>
      <c r="B76" s="28"/>
      <c r="C76" s="45"/>
      <c r="D76" s="42"/>
      <c r="E76" s="46"/>
      <c r="F76" s="70"/>
    </row>
    <row r="77" spans="1:6" x14ac:dyDescent="0.2">
      <c r="A77" s="2">
        <v>17</v>
      </c>
      <c r="B77" s="28"/>
      <c r="C77" s="45"/>
      <c r="D77" s="42"/>
      <c r="E77" s="46"/>
      <c r="F77" s="70"/>
    </row>
    <row r="78" spans="1:6" x14ac:dyDescent="0.2">
      <c r="A78" s="2">
        <v>18</v>
      </c>
      <c r="B78" s="28"/>
      <c r="C78" s="45"/>
      <c r="D78" s="42"/>
      <c r="E78" s="46"/>
      <c r="F78" s="70"/>
    </row>
    <row r="79" spans="1:6" x14ac:dyDescent="0.2">
      <c r="A79" s="2"/>
      <c r="B79" s="29" t="s">
        <v>123</v>
      </c>
      <c r="C79" s="43"/>
      <c r="D79" s="43"/>
      <c r="E79" s="47"/>
      <c r="F79" s="70"/>
    </row>
    <row r="80" spans="1:6" x14ac:dyDescent="0.2">
      <c r="A80" s="36" t="s">
        <v>40</v>
      </c>
      <c r="B80" s="28"/>
      <c r="C80" s="45"/>
      <c r="D80" s="43"/>
      <c r="E80" s="46"/>
      <c r="F80" s="70"/>
    </row>
    <row r="81" spans="1:6" x14ac:dyDescent="0.2">
      <c r="A81" s="2">
        <v>1</v>
      </c>
      <c r="B81" s="28"/>
      <c r="C81" s="45"/>
      <c r="D81" s="42"/>
      <c r="E81" s="46"/>
      <c r="F81" s="70"/>
    </row>
    <row r="82" spans="1:6" x14ac:dyDescent="0.2">
      <c r="A82" s="2">
        <v>2</v>
      </c>
      <c r="B82" s="28"/>
      <c r="C82" s="45"/>
      <c r="D82" s="42"/>
      <c r="E82" s="46"/>
      <c r="F82" s="70"/>
    </row>
    <row r="83" spans="1:6" x14ac:dyDescent="0.2">
      <c r="A83" s="2">
        <v>3</v>
      </c>
      <c r="B83" s="28"/>
      <c r="C83" s="45"/>
      <c r="D83" s="42"/>
      <c r="E83" s="46"/>
      <c r="F83" s="70"/>
    </row>
    <row r="84" spans="1:6" x14ac:dyDescent="0.2">
      <c r="A84" s="2">
        <v>4</v>
      </c>
      <c r="B84" s="28"/>
      <c r="C84" s="45"/>
      <c r="D84" s="43"/>
      <c r="E84" s="46"/>
      <c r="F84" s="70"/>
    </row>
    <row r="85" spans="1:6" x14ac:dyDescent="0.2">
      <c r="A85" s="2">
        <v>5</v>
      </c>
      <c r="B85" s="28"/>
      <c r="C85" s="45"/>
      <c r="D85" s="43"/>
      <c r="E85" s="46"/>
      <c r="F85" s="70"/>
    </row>
    <row r="86" spans="1:6" x14ac:dyDescent="0.2">
      <c r="A86" s="2">
        <v>6</v>
      </c>
      <c r="B86" s="28"/>
      <c r="C86" s="45"/>
      <c r="D86" s="43"/>
      <c r="E86" s="46"/>
      <c r="F86" s="70"/>
    </row>
    <row r="87" spans="1:6" x14ac:dyDescent="0.2">
      <c r="A87" s="2">
        <v>7</v>
      </c>
      <c r="B87" s="28"/>
      <c r="C87" s="45"/>
      <c r="D87" s="43"/>
      <c r="E87" s="46"/>
      <c r="F87" s="70"/>
    </row>
    <row r="88" spans="1:6" x14ac:dyDescent="0.2">
      <c r="A88" s="2">
        <v>8</v>
      </c>
      <c r="B88" s="28"/>
      <c r="C88" s="45"/>
      <c r="D88" s="43"/>
      <c r="E88" s="46"/>
      <c r="F88" s="70"/>
    </row>
    <row r="89" spans="1:6" x14ac:dyDescent="0.2">
      <c r="A89" s="2">
        <v>9</v>
      </c>
      <c r="B89" s="28"/>
      <c r="C89" s="45"/>
      <c r="D89" s="43"/>
      <c r="E89" s="46"/>
      <c r="F89" s="70"/>
    </row>
    <row r="90" spans="1:6" x14ac:dyDescent="0.2">
      <c r="A90" s="2">
        <v>10</v>
      </c>
      <c r="B90" s="28"/>
      <c r="C90" s="45"/>
      <c r="D90" s="43"/>
      <c r="E90" s="46"/>
      <c r="F90" s="70"/>
    </row>
    <row r="91" spans="1:6" x14ac:dyDescent="0.2">
      <c r="A91" s="2"/>
      <c r="B91" s="29" t="s">
        <v>123</v>
      </c>
      <c r="C91" s="45"/>
      <c r="D91" s="43"/>
      <c r="E91" s="47"/>
      <c r="F91" s="70"/>
    </row>
    <row r="92" spans="1:6" x14ac:dyDescent="0.2">
      <c r="A92" s="36" t="s">
        <v>41</v>
      </c>
      <c r="B92" s="26"/>
      <c r="C92" s="43"/>
      <c r="D92" s="43"/>
      <c r="E92" s="46"/>
      <c r="F92" s="70"/>
    </row>
    <row r="93" spans="1:6" x14ac:dyDescent="0.2">
      <c r="A93" s="2">
        <v>1</v>
      </c>
      <c r="B93" s="28"/>
      <c r="C93" s="45"/>
      <c r="D93" s="42"/>
      <c r="E93" s="46"/>
      <c r="F93" s="70"/>
    </row>
    <row r="94" spans="1:6" x14ac:dyDescent="0.2">
      <c r="A94" s="2">
        <v>2</v>
      </c>
      <c r="B94" s="28"/>
      <c r="C94" s="45"/>
      <c r="D94" s="43"/>
      <c r="E94" s="46"/>
      <c r="F94" s="70"/>
    </row>
    <row r="95" spans="1:6" x14ac:dyDescent="0.2">
      <c r="A95" s="2">
        <v>3</v>
      </c>
      <c r="B95" s="26"/>
      <c r="C95" s="43"/>
      <c r="D95" s="43"/>
      <c r="E95" s="43"/>
      <c r="F95" s="70"/>
    </row>
    <row r="96" spans="1:6" x14ac:dyDescent="0.2">
      <c r="A96" s="2">
        <v>4</v>
      </c>
      <c r="B96" s="26"/>
      <c r="C96" s="43"/>
      <c r="D96" s="43"/>
      <c r="E96" s="43"/>
      <c r="F96" s="70"/>
    </row>
    <row r="97" spans="1:6" x14ac:dyDescent="0.2">
      <c r="A97" s="2">
        <v>5</v>
      </c>
      <c r="B97" s="26"/>
      <c r="C97" s="43"/>
      <c r="D97" s="43"/>
      <c r="E97" s="43"/>
      <c r="F97" s="70"/>
    </row>
    <row r="98" spans="1:6" x14ac:dyDescent="0.2">
      <c r="A98" s="2">
        <v>6</v>
      </c>
      <c r="B98" s="26"/>
      <c r="C98" s="43"/>
      <c r="D98" s="43"/>
      <c r="E98" s="43"/>
      <c r="F98" s="70"/>
    </row>
    <row r="99" spans="1:6" x14ac:dyDescent="0.2">
      <c r="A99" s="2">
        <v>7</v>
      </c>
      <c r="B99" s="26"/>
      <c r="C99" s="43"/>
      <c r="D99" s="43"/>
      <c r="E99" s="43"/>
      <c r="F99" s="70"/>
    </row>
    <row r="100" spans="1:6" x14ac:dyDescent="0.2">
      <c r="A100" s="2"/>
      <c r="B100" s="29" t="s">
        <v>123</v>
      </c>
      <c r="C100" s="43"/>
      <c r="D100" s="43"/>
      <c r="E100" s="43"/>
      <c r="F100" s="70"/>
    </row>
    <row r="101" spans="1:6" x14ac:dyDescent="0.2">
      <c r="A101" s="70"/>
      <c r="B101" s="70"/>
      <c r="C101" s="68"/>
      <c r="D101" s="68"/>
      <c r="E101" s="49"/>
      <c r="F101" s="70"/>
    </row>
    <row r="102" spans="1:6" x14ac:dyDescent="0.2">
      <c r="A102" s="70"/>
      <c r="B102" s="70"/>
      <c r="C102" s="68"/>
      <c r="D102" s="69" t="s">
        <v>45</v>
      </c>
      <c r="E102" s="49">
        <f>E101+E91+E79</f>
        <v>0</v>
      </c>
      <c r="F102" s="70"/>
    </row>
    <row r="103" spans="1:6" x14ac:dyDescent="0.2">
      <c r="A103" s="70"/>
      <c r="B103" s="70" t="s">
        <v>15</v>
      </c>
      <c r="C103" s="70"/>
      <c r="D103" s="70"/>
      <c r="E103" s="70"/>
      <c r="F103" s="70"/>
    </row>
    <row r="104" spans="1:6" x14ac:dyDescent="0.2">
      <c r="A104" s="70"/>
      <c r="B104" s="70"/>
      <c r="C104" s="70"/>
      <c r="D104" s="70"/>
      <c r="E104" s="70"/>
      <c r="F104" s="70"/>
    </row>
    <row r="105" spans="1:6" x14ac:dyDescent="0.2">
      <c r="A105" s="70"/>
      <c r="B105" s="1"/>
      <c r="C105" s="70"/>
      <c r="D105" s="70"/>
      <c r="E105" s="70"/>
      <c r="F105" s="70"/>
    </row>
    <row r="106" spans="1:6" x14ac:dyDescent="0.2">
      <c r="A106" s="70"/>
      <c r="B106" s="70"/>
      <c r="C106" s="70"/>
      <c r="D106" s="70"/>
      <c r="E106" s="70"/>
      <c r="F106" s="70"/>
    </row>
    <row r="107" spans="1:6" x14ac:dyDescent="0.2">
      <c r="A107" s="70"/>
      <c r="B107" s="70"/>
      <c r="D107" s="70" t="s">
        <v>16</v>
      </c>
      <c r="E107" s="70"/>
      <c r="F107" s="70"/>
    </row>
    <row r="108" spans="1:6" x14ac:dyDescent="0.2">
      <c r="A108" s="70"/>
      <c r="B108" s="70"/>
      <c r="D108" s="70"/>
      <c r="E108" s="70"/>
      <c r="F108" s="70"/>
    </row>
    <row r="109" spans="1:6" x14ac:dyDescent="0.2">
      <c r="A109" s="70"/>
      <c r="B109" s="70"/>
      <c r="D109" s="1"/>
      <c r="E109" s="1"/>
      <c r="F109" s="70"/>
    </row>
  </sheetData>
  <mergeCells count="41">
    <mergeCell ref="E10:E12"/>
    <mergeCell ref="A6:E6"/>
    <mergeCell ref="A1:E1"/>
    <mergeCell ref="A3:C3"/>
    <mergeCell ref="A4:C4"/>
    <mergeCell ref="A5:C5"/>
    <mergeCell ref="A2:E2"/>
    <mergeCell ref="A7:A9"/>
    <mergeCell ref="B10:B12"/>
    <mergeCell ref="A10:A12"/>
    <mergeCell ref="C10:C12"/>
    <mergeCell ref="D10:D12"/>
    <mergeCell ref="A26:B26"/>
    <mergeCell ref="A29:B29"/>
    <mergeCell ref="D28:E28"/>
    <mergeCell ref="B58:B59"/>
    <mergeCell ref="C58:C59"/>
    <mergeCell ref="D58:D59"/>
    <mergeCell ref="E58:E59"/>
    <mergeCell ref="B51:E51"/>
    <mergeCell ref="A52:E52"/>
    <mergeCell ref="A30:B30"/>
    <mergeCell ref="A32:B32"/>
    <mergeCell ref="A33:B33"/>
    <mergeCell ref="D29:E29"/>
    <mergeCell ref="D24:E24"/>
    <mergeCell ref="A27:B27"/>
    <mergeCell ref="D13:D15"/>
    <mergeCell ref="E13:E15"/>
    <mergeCell ref="A19:A21"/>
    <mergeCell ref="E19:E21"/>
    <mergeCell ref="B19:D21"/>
    <mergeCell ref="A16:A18"/>
    <mergeCell ref="B16:B18"/>
    <mergeCell ref="C16:C18"/>
    <mergeCell ref="D16:D18"/>
    <mergeCell ref="E16:E18"/>
    <mergeCell ref="A13:A15"/>
    <mergeCell ref="B13:B15"/>
    <mergeCell ref="C13:C15"/>
    <mergeCell ref="A24:B24"/>
  </mergeCells>
  <printOptions horizontalCentered="1"/>
  <pageMargins left="0" right="0.25" top="1" bottom="1" header="0.5" footer="0.5"/>
  <pageSetup paperSize="9" scale="92" orientation="portrait" r:id="rId1"/>
  <headerFooter alignWithMargins="0">
    <oddFooter>&amp;L&amp;"Arial,Italic"&amp;8arbarraquiasSBFP2014&amp;R&amp;8&amp;F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3"/>
  <sheetViews>
    <sheetView tabSelected="1" view="pageLayout" zoomScaleNormal="100" workbookViewId="0">
      <selection activeCell="E18" sqref="E18"/>
    </sheetView>
  </sheetViews>
  <sheetFormatPr defaultRowHeight="12.75" x14ac:dyDescent="0.2"/>
  <cols>
    <col min="1" max="1" width="5.85546875" customWidth="1"/>
    <col min="2" max="2" width="24" customWidth="1"/>
    <col min="3" max="3" width="14.28515625" customWidth="1"/>
    <col min="4" max="4" width="15" customWidth="1"/>
    <col min="5" max="5" width="12.140625" customWidth="1"/>
    <col min="6" max="6" width="14.140625" customWidth="1"/>
    <col min="7" max="7" width="11.5703125" style="100" customWidth="1"/>
    <col min="8" max="8" width="13.5703125" customWidth="1"/>
  </cols>
  <sheetData>
    <row r="1" spans="1:8" ht="15" customHeight="1" x14ac:dyDescent="0.2">
      <c r="A1" s="350" t="s">
        <v>204</v>
      </c>
      <c r="B1" s="350"/>
      <c r="C1" s="350"/>
      <c r="D1" s="350"/>
      <c r="E1" s="350"/>
      <c r="F1" s="350"/>
      <c r="G1" s="350"/>
      <c r="H1" s="350"/>
    </row>
    <row r="3" spans="1:8" x14ac:dyDescent="0.2">
      <c r="A3" s="361" t="s">
        <v>133</v>
      </c>
      <c r="B3" s="362"/>
      <c r="C3" s="362"/>
      <c r="D3" s="105"/>
      <c r="E3" s="105"/>
      <c r="F3" s="365" t="s">
        <v>177</v>
      </c>
      <c r="G3" s="365"/>
    </row>
    <row r="4" spans="1:8" x14ac:dyDescent="0.2">
      <c r="A4" s="361" t="s">
        <v>134</v>
      </c>
      <c r="B4" s="361"/>
      <c r="C4" s="361"/>
      <c r="D4" s="361"/>
      <c r="F4" s="366" t="s">
        <v>135</v>
      </c>
      <c r="G4" s="366"/>
      <c r="H4" s="366"/>
    </row>
    <row r="5" spans="1:8" x14ac:dyDescent="0.2">
      <c r="A5" s="363" t="s">
        <v>136</v>
      </c>
      <c r="B5" s="364"/>
      <c r="C5" s="364"/>
      <c r="D5" s="367" t="s">
        <v>162</v>
      </c>
      <c r="E5" s="367"/>
      <c r="F5" s="367"/>
      <c r="G5" s="367"/>
      <c r="H5" s="367"/>
    </row>
    <row r="6" spans="1:8" ht="12.75" customHeight="1" x14ac:dyDescent="0.2">
      <c r="A6" s="20"/>
      <c r="B6" s="247" t="s">
        <v>0</v>
      </c>
      <c r="C6" s="247" t="s">
        <v>116</v>
      </c>
      <c r="D6" s="247" t="s">
        <v>6</v>
      </c>
      <c r="E6" s="357" t="s">
        <v>141</v>
      </c>
      <c r="F6" s="247" t="s">
        <v>207</v>
      </c>
      <c r="G6" s="359" t="s">
        <v>124</v>
      </c>
      <c r="H6" s="355" t="s">
        <v>208</v>
      </c>
    </row>
    <row r="7" spans="1:8" x14ac:dyDescent="0.2">
      <c r="A7" s="21"/>
      <c r="B7" s="248"/>
      <c r="C7" s="248"/>
      <c r="D7" s="248"/>
      <c r="E7" s="358"/>
      <c r="F7" s="248"/>
      <c r="G7" s="360"/>
      <c r="H7" s="356"/>
    </row>
    <row r="8" spans="1:8" x14ac:dyDescent="0.2">
      <c r="A8" s="21"/>
      <c r="B8" s="22" t="s">
        <v>2</v>
      </c>
      <c r="C8" s="22" t="s">
        <v>3</v>
      </c>
      <c r="D8" s="22" t="s">
        <v>5</v>
      </c>
      <c r="E8" s="22" t="s">
        <v>4</v>
      </c>
      <c r="F8" s="22" t="s">
        <v>13</v>
      </c>
      <c r="G8" s="101" t="s">
        <v>11</v>
      </c>
      <c r="H8" s="66" t="s">
        <v>12</v>
      </c>
    </row>
    <row r="9" spans="1:8" ht="24" customHeight="1" x14ac:dyDescent="0.2">
      <c r="A9" s="23"/>
      <c r="B9" s="24"/>
      <c r="C9" s="24" t="s">
        <v>17</v>
      </c>
      <c r="D9" s="65" t="s">
        <v>9</v>
      </c>
      <c r="E9" s="24"/>
      <c r="F9" s="65" t="s">
        <v>10</v>
      </c>
      <c r="G9" s="102" t="s">
        <v>156</v>
      </c>
      <c r="H9" s="67" t="s">
        <v>14</v>
      </c>
    </row>
    <row r="10" spans="1:8" x14ac:dyDescent="0.2">
      <c r="A10" s="58">
        <v>1</v>
      </c>
      <c r="B10" s="59"/>
      <c r="C10" s="60"/>
      <c r="D10" s="61"/>
      <c r="E10" s="62"/>
      <c r="F10" s="61"/>
      <c r="G10" s="103"/>
      <c r="H10" s="63">
        <f>F10*G10</f>
        <v>0</v>
      </c>
    </row>
    <row r="11" spans="1:8" x14ac:dyDescent="0.2">
      <c r="A11" s="58">
        <v>2</v>
      </c>
      <c r="B11" s="59"/>
      <c r="C11" s="60"/>
      <c r="D11" s="61"/>
      <c r="E11" s="62"/>
      <c r="F11" s="61"/>
      <c r="G11" s="103"/>
      <c r="H11" s="63">
        <f t="shared" ref="H11:H16" si="0">F11*G11</f>
        <v>0</v>
      </c>
    </row>
    <row r="12" spans="1:8" x14ac:dyDescent="0.2">
      <c r="A12" s="58">
        <v>3</v>
      </c>
      <c r="B12" s="59"/>
      <c r="C12" s="60"/>
      <c r="D12" s="61"/>
      <c r="E12" s="62"/>
      <c r="F12" s="61"/>
      <c r="G12" s="103"/>
      <c r="H12" s="63">
        <f t="shared" si="0"/>
        <v>0</v>
      </c>
    </row>
    <row r="13" spans="1:8" x14ac:dyDescent="0.2">
      <c r="A13" s="58">
        <v>4</v>
      </c>
      <c r="B13" s="59"/>
      <c r="C13" s="60"/>
      <c r="D13" s="61"/>
      <c r="E13" s="62"/>
      <c r="F13" s="61"/>
      <c r="G13" s="103"/>
      <c r="H13" s="63">
        <f t="shared" si="0"/>
        <v>0</v>
      </c>
    </row>
    <row r="14" spans="1:8" x14ac:dyDescent="0.2">
      <c r="A14" s="58">
        <v>5</v>
      </c>
      <c r="B14" s="59"/>
      <c r="C14" s="60"/>
      <c r="D14" s="61"/>
      <c r="E14" s="62"/>
      <c r="F14" s="61"/>
      <c r="G14" s="103"/>
      <c r="H14" s="63">
        <f t="shared" si="0"/>
        <v>0</v>
      </c>
    </row>
    <row r="15" spans="1:8" x14ac:dyDescent="0.2">
      <c r="A15" s="58">
        <v>6</v>
      </c>
      <c r="B15" s="59"/>
      <c r="C15" s="60"/>
      <c r="D15" s="61"/>
      <c r="E15" s="62"/>
      <c r="F15" s="61"/>
      <c r="G15" s="103"/>
      <c r="H15" s="63">
        <f t="shared" si="0"/>
        <v>0</v>
      </c>
    </row>
    <row r="16" spans="1:8" x14ac:dyDescent="0.2">
      <c r="A16" s="58">
        <v>7</v>
      </c>
      <c r="B16" s="59"/>
      <c r="C16" s="60"/>
      <c r="D16" s="61"/>
      <c r="E16" s="62"/>
      <c r="F16" s="61"/>
      <c r="G16" s="103"/>
      <c r="H16" s="63">
        <f t="shared" si="0"/>
        <v>0</v>
      </c>
    </row>
    <row r="17" spans="1:8" x14ac:dyDescent="0.2">
      <c r="A17" s="58">
        <v>8</v>
      </c>
      <c r="B17" s="59"/>
      <c r="C17" s="60"/>
      <c r="D17" s="61"/>
      <c r="E17" s="62"/>
      <c r="F17" s="61"/>
      <c r="G17" s="103"/>
      <c r="H17" s="63">
        <f t="shared" ref="H17:H49" si="1">F17*G17</f>
        <v>0</v>
      </c>
    </row>
    <row r="18" spans="1:8" x14ac:dyDescent="0.2">
      <c r="A18" s="58">
        <v>9</v>
      </c>
      <c r="B18" s="58"/>
      <c r="C18" s="62"/>
      <c r="D18" s="62"/>
      <c r="E18" s="62"/>
      <c r="F18" s="61"/>
      <c r="G18" s="103"/>
      <c r="H18" s="63">
        <f t="shared" si="1"/>
        <v>0</v>
      </c>
    </row>
    <row r="19" spans="1:8" x14ac:dyDescent="0.2">
      <c r="A19" s="58">
        <v>10</v>
      </c>
      <c r="B19" s="59"/>
      <c r="C19" s="60"/>
      <c r="D19" s="61"/>
      <c r="E19" s="62"/>
      <c r="F19" s="61"/>
      <c r="G19" s="103"/>
      <c r="H19" s="63">
        <f t="shared" si="1"/>
        <v>0</v>
      </c>
    </row>
    <row r="20" spans="1:8" x14ac:dyDescent="0.2">
      <c r="A20" s="58">
        <v>11</v>
      </c>
      <c r="B20" s="59"/>
      <c r="C20" s="60"/>
      <c r="D20" s="61"/>
      <c r="E20" s="62"/>
      <c r="F20" s="61"/>
      <c r="G20" s="103"/>
      <c r="H20" s="63">
        <f t="shared" si="1"/>
        <v>0</v>
      </c>
    </row>
    <row r="21" spans="1:8" x14ac:dyDescent="0.2">
      <c r="A21" s="58">
        <v>12</v>
      </c>
      <c r="B21" s="59"/>
      <c r="C21" s="60"/>
      <c r="D21" s="61"/>
      <c r="E21" s="62"/>
      <c r="F21" s="61"/>
      <c r="G21" s="103"/>
      <c r="H21" s="63">
        <f t="shared" si="1"/>
        <v>0</v>
      </c>
    </row>
    <row r="22" spans="1:8" x14ac:dyDescent="0.2">
      <c r="A22" s="58">
        <v>13</v>
      </c>
      <c r="B22" s="59"/>
      <c r="C22" s="62"/>
      <c r="D22" s="61"/>
      <c r="E22" s="62"/>
      <c r="F22" s="61"/>
      <c r="G22" s="103"/>
      <c r="H22" s="63">
        <f t="shared" si="1"/>
        <v>0</v>
      </c>
    </row>
    <row r="23" spans="1:8" x14ac:dyDescent="0.2">
      <c r="A23" s="58">
        <v>14</v>
      </c>
      <c r="B23" s="59"/>
      <c r="C23" s="62"/>
      <c r="D23" s="61"/>
      <c r="E23" s="62"/>
      <c r="F23" s="61"/>
      <c r="G23" s="103"/>
      <c r="H23" s="63">
        <f t="shared" si="1"/>
        <v>0</v>
      </c>
    </row>
    <row r="24" spans="1:8" x14ac:dyDescent="0.2">
      <c r="A24" s="58">
        <v>15</v>
      </c>
      <c r="B24" s="59"/>
      <c r="C24" s="62"/>
      <c r="D24" s="61"/>
      <c r="E24" s="62"/>
      <c r="F24" s="61"/>
      <c r="G24" s="103"/>
      <c r="H24" s="63">
        <f t="shared" si="1"/>
        <v>0</v>
      </c>
    </row>
    <row r="25" spans="1:8" x14ac:dyDescent="0.2">
      <c r="A25" s="58">
        <v>16</v>
      </c>
      <c r="B25" s="59"/>
      <c r="C25" s="60"/>
      <c r="D25" s="61"/>
      <c r="E25" s="62"/>
      <c r="F25" s="61"/>
      <c r="G25" s="103"/>
      <c r="H25" s="63">
        <f t="shared" si="1"/>
        <v>0</v>
      </c>
    </row>
    <row r="26" spans="1:8" x14ac:dyDescent="0.2">
      <c r="A26" s="58">
        <v>17</v>
      </c>
      <c r="B26" s="59"/>
      <c r="C26" s="60"/>
      <c r="D26" s="61"/>
      <c r="E26" s="62"/>
      <c r="F26" s="61"/>
      <c r="G26" s="103"/>
      <c r="H26" s="63">
        <f t="shared" si="1"/>
        <v>0</v>
      </c>
    </row>
    <row r="27" spans="1:8" x14ac:dyDescent="0.2">
      <c r="A27" s="58">
        <v>18</v>
      </c>
      <c r="B27" s="64"/>
      <c r="C27" s="62"/>
      <c r="D27" s="62"/>
      <c r="E27" s="62"/>
      <c r="F27" s="61"/>
      <c r="G27" s="103"/>
      <c r="H27" s="63">
        <f t="shared" si="1"/>
        <v>0</v>
      </c>
    </row>
    <row r="28" spans="1:8" x14ac:dyDescent="0.2">
      <c r="A28" s="58">
        <v>19</v>
      </c>
      <c r="B28" s="64"/>
      <c r="C28" s="62"/>
      <c r="D28" s="62"/>
      <c r="E28" s="62"/>
      <c r="F28" s="61"/>
      <c r="G28" s="103"/>
      <c r="H28" s="63">
        <f t="shared" si="1"/>
        <v>0</v>
      </c>
    </row>
    <row r="29" spans="1:8" x14ac:dyDescent="0.2">
      <c r="A29" s="58">
        <v>20</v>
      </c>
      <c r="B29" s="64"/>
      <c r="C29" s="62"/>
      <c r="D29" s="62"/>
      <c r="E29" s="62"/>
      <c r="F29" s="61"/>
      <c r="G29" s="103"/>
      <c r="H29" s="63">
        <f t="shared" si="1"/>
        <v>0</v>
      </c>
    </row>
    <row r="30" spans="1:8" x14ac:dyDescent="0.2">
      <c r="A30" s="58">
        <v>21</v>
      </c>
      <c r="B30" s="58"/>
      <c r="C30" s="62"/>
      <c r="D30" s="62"/>
      <c r="E30" s="62"/>
      <c r="F30" s="61"/>
      <c r="G30" s="103"/>
      <c r="H30" s="63">
        <f t="shared" si="1"/>
        <v>0</v>
      </c>
    </row>
    <row r="31" spans="1:8" x14ac:dyDescent="0.2">
      <c r="A31" s="58">
        <v>22</v>
      </c>
      <c r="B31" s="58"/>
      <c r="C31" s="62"/>
      <c r="D31" s="62"/>
      <c r="E31" s="62"/>
      <c r="F31" s="61"/>
      <c r="G31" s="103"/>
      <c r="H31" s="63">
        <f t="shared" si="1"/>
        <v>0</v>
      </c>
    </row>
    <row r="32" spans="1:8" x14ac:dyDescent="0.2">
      <c r="A32" s="58">
        <v>23</v>
      </c>
      <c r="B32" s="58"/>
      <c r="C32" s="58"/>
      <c r="D32" s="58"/>
      <c r="E32" s="58"/>
      <c r="F32" s="61"/>
      <c r="G32" s="103"/>
      <c r="H32" s="63">
        <f t="shared" si="1"/>
        <v>0</v>
      </c>
    </row>
    <row r="33" spans="1:8" x14ac:dyDescent="0.2">
      <c r="A33" s="58">
        <v>24</v>
      </c>
      <c r="B33" s="58"/>
      <c r="C33" s="58"/>
      <c r="D33" s="58"/>
      <c r="E33" s="58"/>
      <c r="F33" s="61"/>
      <c r="G33" s="103"/>
      <c r="H33" s="63">
        <f t="shared" si="1"/>
        <v>0</v>
      </c>
    </row>
    <row r="34" spans="1:8" x14ac:dyDescent="0.2">
      <c r="A34" s="58">
        <v>25</v>
      </c>
      <c r="B34" s="58"/>
      <c r="C34" s="58"/>
      <c r="D34" s="58"/>
      <c r="E34" s="58"/>
      <c r="F34" s="61"/>
      <c r="G34" s="103"/>
      <c r="H34" s="63">
        <f t="shared" si="1"/>
        <v>0</v>
      </c>
    </row>
    <row r="35" spans="1:8" x14ac:dyDescent="0.2">
      <c r="A35" s="58">
        <v>26</v>
      </c>
      <c r="B35" s="58"/>
      <c r="C35" s="58"/>
      <c r="D35" s="58"/>
      <c r="E35" s="58"/>
      <c r="F35" s="61"/>
      <c r="G35" s="103"/>
      <c r="H35" s="63">
        <f t="shared" si="1"/>
        <v>0</v>
      </c>
    </row>
    <row r="36" spans="1:8" x14ac:dyDescent="0.2">
      <c r="A36" s="58">
        <v>27</v>
      </c>
      <c r="B36" s="58"/>
      <c r="C36" s="58"/>
      <c r="D36" s="58"/>
      <c r="E36" s="58"/>
      <c r="F36" s="61"/>
      <c r="G36" s="103"/>
      <c r="H36" s="63">
        <f t="shared" si="1"/>
        <v>0</v>
      </c>
    </row>
    <row r="37" spans="1:8" x14ac:dyDescent="0.2">
      <c r="A37" s="58">
        <v>28</v>
      </c>
      <c r="B37" s="58"/>
      <c r="C37" s="58"/>
      <c r="D37" s="58"/>
      <c r="E37" s="58"/>
      <c r="F37" s="61"/>
      <c r="G37" s="103"/>
      <c r="H37" s="63">
        <f t="shared" si="1"/>
        <v>0</v>
      </c>
    </row>
    <row r="38" spans="1:8" x14ac:dyDescent="0.2">
      <c r="A38" s="58">
        <v>29</v>
      </c>
      <c r="B38" s="58"/>
      <c r="C38" s="58"/>
      <c r="D38" s="58"/>
      <c r="E38" s="58"/>
      <c r="F38" s="61"/>
      <c r="G38" s="103"/>
      <c r="H38" s="63">
        <f t="shared" si="1"/>
        <v>0</v>
      </c>
    </row>
    <row r="39" spans="1:8" x14ac:dyDescent="0.2">
      <c r="A39" s="58">
        <v>30</v>
      </c>
      <c r="B39" s="58"/>
      <c r="C39" s="58"/>
      <c r="D39" s="58"/>
      <c r="E39" s="58"/>
      <c r="F39" s="61"/>
      <c r="G39" s="103"/>
      <c r="H39" s="63">
        <f t="shared" si="1"/>
        <v>0</v>
      </c>
    </row>
    <row r="40" spans="1:8" x14ac:dyDescent="0.2">
      <c r="A40" s="58">
        <v>31</v>
      </c>
      <c r="B40" s="58"/>
      <c r="C40" s="58"/>
      <c r="D40" s="58"/>
      <c r="E40" s="58"/>
      <c r="F40" s="61"/>
      <c r="G40" s="103"/>
      <c r="H40" s="63">
        <f t="shared" si="1"/>
        <v>0</v>
      </c>
    </row>
    <row r="41" spans="1:8" x14ac:dyDescent="0.2">
      <c r="A41" s="58">
        <v>32</v>
      </c>
      <c r="B41" s="58"/>
      <c r="C41" s="58"/>
      <c r="D41" s="58"/>
      <c r="E41" s="58"/>
      <c r="F41" s="61"/>
      <c r="G41" s="103"/>
      <c r="H41" s="63">
        <f t="shared" si="1"/>
        <v>0</v>
      </c>
    </row>
    <row r="42" spans="1:8" s="149" customFormat="1" x14ac:dyDescent="0.2">
      <c r="A42" s="58">
        <v>33</v>
      </c>
      <c r="B42" s="58"/>
      <c r="C42" s="58"/>
      <c r="D42" s="58"/>
      <c r="E42" s="58"/>
      <c r="F42" s="61"/>
      <c r="G42" s="103"/>
      <c r="H42" s="63">
        <f t="shared" si="1"/>
        <v>0</v>
      </c>
    </row>
    <row r="43" spans="1:8" s="149" customFormat="1" x14ac:dyDescent="0.2">
      <c r="A43" s="58">
        <v>34</v>
      </c>
      <c r="B43" s="58"/>
      <c r="C43" s="58"/>
      <c r="D43" s="58"/>
      <c r="E43" s="58"/>
      <c r="F43" s="61"/>
      <c r="G43" s="103"/>
      <c r="H43" s="63">
        <f t="shared" si="1"/>
        <v>0</v>
      </c>
    </row>
    <row r="44" spans="1:8" x14ac:dyDescent="0.2">
      <c r="A44" s="58">
        <v>35</v>
      </c>
      <c r="B44" s="58"/>
      <c r="C44" s="58"/>
      <c r="D44" s="58"/>
      <c r="E44" s="58"/>
      <c r="F44" s="61"/>
      <c r="G44" s="103"/>
      <c r="H44" s="63">
        <f t="shared" si="1"/>
        <v>0</v>
      </c>
    </row>
    <row r="45" spans="1:8" s="149" customFormat="1" x14ac:dyDescent="0.2">
      <c r="A45" s="58">
        <v>36</v>
      </c>
      <c r="B45" s="58"/>
      <c r="C45" s="58"/>
      <c r="D45" s="58"/>
      <c r="E45" s="58"/>
      <c r="F45" s="61"/>
      <c r="G45" s="103"/>
      <c r="H45" s="63">
        <f t="shared" si="1"/>
        <v>0</v>
      </c>
    </row>
    <row r="46" spans="1:8" x14ac:dyDescent="0.2">
      <c r="A46" s="58">
        <v>37</v>
      </c>
      <c r="B46" s="58"/>
      <c r="C46" s="58"/>
      <c r="D46" s="58"/>
      <c r="E46" s="58"/>
      <c r="F46" s="61"/>
      <c r="G46" s="103"/>
      <c r="H46" s="63">
        <f t="shared" si="1"/>
        <v>0</v>
      </c>
    </row>
    <row r="47" spans="1:8" s="149" customFormat="1" x14ac:dyDescent="0.2">
      <c r="A47" s="58">
        <v>38</v>
      </c>
      <c r="B47" s="58"/>
      <c r="C47" s="58"/>
      <c r="D47" s="58"/>
      <c r="E47" s="58"/>
      <c r="F47" s="61"/>
      <c r="G47" s="103"/>
      <c r="H47" s="63">
        <f t="shared" si="1"/>
        <v>0</v>
      </c>
    </row>
    <row r="48" spans="1:8" s="149" customFormat="1" x14ac:dyDescent="0.2">
      <c r="A48" s="58">
        <v>39</v>
      </c>
      <c r="B48" s="58"/>
      <c r="C48" s="58"/>
      <c r="D48" s="58"/>
      <c r="E48" s="58"/>
      <c r="F48" s="61"/>
      <c r="G48" s="103"/>
      <c r="H48" s="63">
        <f t="shared" si="1"/>
        <v>0</v>
      </c>
    </row>
    <row r="49" spans="1:8" x14ac:dyDescent="0.2">
      <c r="A49" s="58">
        <v>40</v>
      </c>
      <c r="B49" s="58"/>
      <c r="C49" s="58"/>
      <c r="D49" s="58"/>
      <c r="E49" s="58"/>
      <c r="F49" s="61"/>
      <c r="G49" s="103"/>
      <c r="H49" s="63">
        <f t="shared" si="1"/>
        <v>0</v>
      </c>
    </row>
    <row r="50" spans="1:8" x14ac:dyDescent="0.2">
      <c r="A50" s="58"/>
      <c r="B50" s="368" t="s">
        <v>140</v>
      </c>
      <c r="C50" s="369"/>
      <c r="D50" s="369"/>
      <c r="E50" s="369"/>
      <c r="F50" s="369"/>
      <c r="G50" s="370"/>
      <c r="H50" s="63">
        <f>SUM(H10:H49)</f>
        <v>0</v>
      </c>
    </row>
    <row r="51" spans="1:8" x14ac:dyDescent="0.2">
      <c r="A51" s="371" t="s">
        <v>209</v>
      </c>
      <c r="B51" s="371"/>
      <c r="C51" s="371"/>
      <c r="D51" s="371"/>
      <c r="E51" s="371"/>
      <c r="F51" s="371"/>
      <c r="G51" s="371"/>
      <c r="H51" s="371"/>
    </row>
    <row r="52" spans="1:8" x14ac:dyDescent="0.2">
      <c r="A52" s="372" t="s">
        <v>137</v>
      </c>
      <c r="B52" s="373"/>
      <c r="C52" s="3"/>
      <c r="D52" s="3"/>
      <c r="E52" s="3"/>
      <c r="F52" s="3"/>
      <c r="G52" s="104"/>
      <c r="H52" s="3"/>
    </row>
    <row r="53" spans="1:8" x14ac:dyDescent="0.2">
      <c r="A53" s="3"/>
      <c r="B53" s="3"/>
      <c r="C53" s="3"/>
      <c r="D53" s="3"/>
      <c r="E53" s="3"/>
      <c r="F53" s="3"/>
      <c r="G53" s="104"/>
      <c r="H53" s="3"/>
    </row>
    <row r="54" spans="1:8" x14ac:dyDescent="0.2">
      <c r="A54" s="364"/>
      <c r="B54" s="364"/>
      <c r="F54" s="374" t="s">
        <v>16</v>
      </c>
      <c r="G54" s="375"/>
    </row>
    <row r="55" spans="1:8" x14ac:dyDescent="0.2">
      <c r="A55" s="376" t="s">
        <v>138</v>
      </c>
      <c r="B55" s="376"/>
    </row>
    <row r="57" spans="1:8" x14ac:dyDescent="0.2">
      <c r="A57" s="364"/>
      <c r="B57" s="364"/>
      <c r="F57" s="377"/>
      <c r="G57" s="377"/>
      <c r="H57" s="377"/>
    </row>
    <row r="58" spans="1:8" x14ac:dyDescent="0.2">
      <c r="A58" s="310" t="s">
        <v>139</v>
      </c>
      <c r="B58" s="311"/>
      <c r="F58" s="310" t="s">
        <v>130</v>
      </c>
      <c r="G58" s="311"/>
      <c r="H58" s="311"/>
    </row>
    <row r="60" spans="1:8" x14ac:dyDescent="0.2">
      <c r="A60" s="364"/>
      <c r="B60" s="364"/>
    </row>
    <row r="61" spans="1:8" x14ac:dyDescent="0.2">
      <c r="A61" s="310" t="s">
        <v>139</v>
      </c>
      <c r="B61" s="311"/>
    </row>
    <row r="62" spans="1:8" x14ac:dyDescent="0.2">
      <c r="A62" s="350" t="s">
        <v>205</v>
      </c>
      <c r="B62" s="350"/>
      <c r="C62" s="350"/>
      <c r="D62" s="350"/>
      <c r="E62" s="350"/>
      <c r="F62" s="350"/>
      <c r="G62" s="350"/>
      <c r="H62" s="350"/>
    </row>
    <row r="64" spans="1:8" x14ac:dyDescent="0.2">
      <c r="A64" s="361" t="s">
        <v>133</v>
      </c>
      <c r="B64" s="362"/>
      <c r="C64" s="362"/>
      <c r="D64" s="105"/>
      <c r="E64" s="105"/>
      <c r="F64" s="365" t="s">
        <v>177</v>
      </c>
      <c r="G64" s="365"/>
      <c r="H64" s="149"/>
    </row>
    <row r="65" spans="1:8" x14ac:dyDescent="0.2">
      <c r="A65" s="361" t="s">
        <v>134</v>
      </c>
      <c r="B65" s="361"/>
      <c r="C65" s="361"/>
      <c r="D65" s="361"/>
      <c r="E65" s="149"/>
      <c r="F65" s="366" t="s">
        <v>135</v>
      </c>
      <c r="G65" s="366"/>
      <c r="H65" s="366"/>
    </row>
    <row r="66" spans="1:8" x14ac:dyDescent="0.2">
      <c r="A66" s="363" t="s">
        <v>142</v>
      </c>
      <c r="B66" s="364"/>
      <c r="C66" s="364"/>
      <c r="D66" s="367" t="s">
        <v>162</v>
      </c>
      <c r="E66" s="367"/>
      <c r="F66" s="367"/>
      <c r="G66" s="367"/>
      <c r="H66" s="367"/>
    </row>
    <row r="67" spans="1:8" ht="12.75" customHeight="1" x14ac:dyDescent="0.2">
      <c r="A67" s="20"/>
      <c r="B67" s="247" t="s">
        <v>0</v>
      </c>
      <c r="C67" s="247" t="s">
        <v>116</v>
      </c>
      <c r="D67" s="247" t="s">
        <v>6</v>
      </c>
      <c r="E67" s="357" t="s">
        <v>141</v>
      </c>
      <c r="F67" s="247" t="s">
        <v>8</v>
      </c>
      <c r="G67" s="359" t="s">
        <v>124</v>
      </c>
      <c r="H67" s="355" t="s">
        <v>208</v>
      </c>
    </row>
    <row r="68" spans="1:8" x14ac:dyDescent="0.2">
      <c r="A68" s="21"/>
      <c r="B68" s="248"/>
      <c r="C68" s="248"/>
      <c r="D68" s="248"/>
      <c r="E68" s="358"/>
      <c r="F68" s="248"/>
      <c r="G68" s="360"/>
      <c r="H68" s="356"/>
    </row>
    <row r="69" spans="1:8" x14ac:dyDescent="0.2">
      <c r="A69" s="21"/>
      <c r="B69" s="22" t="s">
        <v>2</v>
      </c>
      <c r="C69" s="22" t="s">
        <v>3</v>
      </c>
      <c r="D69" s="22" t="s">
        <v>5</v>
      </c>
      <c r="E69" s="22" t="s">
        <v>4</v>
      </c>
      <c r="F69" s="22" t="s">
        <v>13</v>
      </c>
      <c r="G69" s="101" t="s">
        <v>11</v>
      </c>
      <c r="H69" s="66" t="s">
        <v>12</v>
      </c>
    </row>
    <row r="70" spans="1:8" ht="38.25" x14ac:dyDescent="0.2">
      <c r="A70" s="23"/>
      <c r="B70" s="24"/>
      <c r="C70" s="97" t="s">
        <v>17</v>
      </c>
      <c r="D70" s="98" t="s">
        <v>9</v>
      </c>
      <c r="E70" s="24"/>
      <c r="F70" s="65" t="s">
        <v>10</v>
      </c>
      <c r="G70" s="102" t="s">
        <v>156</v>
      </c>
      <c r="H70" s="67" t="s">
        <v>14</v>
      </c>
    </row>
    <row r="71" spans="1:8" x14ac:dyDescent="0.2">
      <c r="A71" s="58">
        <v>1</v>
      </c>
      <c r="B71" s="59"/>
      <c r="C71" s="60"/>
      <c r="D71" s="61"/>
      <c r="E71" s="62"/>
      <c r="F71" s="61"/>
      <c r="G71" s="103"/>
      <c r="H71" s="63">
        <f>F71*G71</f>
        <v>0</v>
      </c>
    </row>
    <row r="72" spans="1:8" x14ac:dyDescent="0.2">
      <c r="A72" s="58">
        <v>2</v>
      </c>
      <c r="B72" s="59"/>
      <c r="C72" s="60"/>
      <c r="D72" s="61"/>
      <c r="E72" s="62"/>
      <c r="F72" s="61"/>
      <c r="G72" s="103"/>
      <c r="H72" s="63">
        <f t="shared" ref="H72:H110" si="2">F72*G72</f>
        <v>0</v>
      </c>
    </row>
    <row r="73" spans="1:8" x14ac:dyDescent="0.2">
      <c r="A73" s="58">
        <v>3</v>
      </c>
      <c r="B73" s="59"/>
      <c r="C73" s="60"/>
      <c r="D73" s="61"/>
      <c r="E73" s="62"/>
      <c r="F73" s="61"/>
      <c r="G73" s="103"/>
      <c r="H73" s="63">
        <f t="shared" si="2"/>
        <v>0</v>
      </c>
    </row>
    <row r="74" spans="1:8" x14ac:dyDescent="0.2">
      <c r="A74" s="58">
        <v>4</v>
      </c>
      <c r="B74" s="59"/>
      <c r="C74" s="60"/>
      <c r="D74" s="61"/>
      <c r="E74" s="62"/>
      <c r="F74" s="61"/>
      <c r="G74" s="103"/>
      <c r="H74" s="63">
        <f t="shared" si="2"/>
        <v>0</v>
      </c>
    </row>
    <row r="75" spans="1:8" x14ac:dyDescent="0.2">
      <c r="A75" s="58">
        <v>5</v>
      </c>
      <c r="B75" s="59"/>
      <c r="C75" s="60"/>
      <c r="D75" s="61"/>
      <c r="E75" s="62"/>
      <c r="F75" s="61"/>
      <c r="G75" s="103"/>
      <c r="H75" s="63">
        <f t="shared" si="2"/>
        <v>0</v>
      </c>
    </row>
    <row r="76" spans="1:8" x14ac:dyDescent="0.2">
      <c r="A76" s="58">
        <v>6</v>
      </c>
      <c r="B76" s="59"/>
      <c r="C76" s="60"/>
      <c r="D76" s="61"/>
      <c r="E76" s="62"/>
      <c r="F76" s="61"/>
      <c r="G76" s="103"/>
      <c r="H76" s="63">
        <f t="shared" si="2"/>
        <v>0</v>
      </c>
    </row>
    <row r="77" spans="1:8" x14ac:dyDescent="0.2">
      <c r="A77" s="58">
        <v>7</v>
      </c>
      <c r="B77" s="59"/>
      <c r="C77" s="60"/>
      <c r="D77" s="61"/>
      <c r="E77" s="62"/>
      <c r="F77" s="61"/>
      <c r="G77" s="103"/>
      <c r="H77" s="63">
        <f t="shared" si="2"/>
        <v>0</v>
      </c>
    </row>
    <row r="78" spans="1:8" x14ac:dyDescent="0.2">
      <c r="A78" s="58">
        <v>8</v>
      </c>
      <c r="B78" s="59"/>
      <c r="C78" s="60"/>
      <c r="D78" s="61"/>
      <c r="E78" s="62"/>
      <c r="F78" s="61"/>
      <c r="G78" s="103"/>
      <c r="H78" s="63">
        <f t="shared" si="2"/>
        <v>0</v>
      </c>
    </row>
    <row r="79" spans="1:8" x14ac:dyDescent="0.2">
      <c r="A79" s="58">
        <v>9</v>
      </c>
      <c r="B79" s="58"/>
      <c r="C79" s="62"/>
      <c r="D79" s="62"/>
      <c r="E79" s="62"/>
      <c r="F79" s="61"/>
      <c r="G79" s="103"/>
      <c r="H79" s="63">
        <f t="shared" si="2"/>
        <v>0</v>
      </c>
    </row>
    <row r="80" spans="1:8" x14ac:dyDescent="0.2">
      <c r="A80" s="58">
        <v>10</v>
      </c>
      <c r="B80" s="59"/>
      <c r="C80" s="60"/>
      <c r="D80" s="61"/>
      <c r="E80" s="62"/>
      <c r="F80" s="61"/>
      <c r="G80" s="103"/>
      <c r="H80" s="63">
        <f t="shared" si="2"/>
        <v>0</v>
      </c>
    </row>
    <row r="81" spans="1:8" x14ac:dyDescent="0.2">
      <c r="A81" s="58">
        <v>11</v>
      </c>
      <c r="B81" s="59"/>
      <c r="C81" s="60"/>
      <c r="D81" s="61"/>
      <c r="E81" s="62"/>
      <c r="F81" s="61"/>
      <c r="G81" s="103"/>
      <c r="H81" s="63">
        <f t="shared" si="2"/>
        <v>0</v>
      </c>
    </row>
    <row r="82" spans="1:8" x14ac:dyDescent="0.2">
      <c r="A82" s="58">
        <v>12</v>
      </c>
      <c r="B82" s="59"/>
      <c r="C82" s="60"/>
      <c r="D82" s="61"/>
      <c r="E82" s="62"/>
      <c r="F82" s="61"/>
      <c r="G82" s="103"/>
      <c r="H82" s="63">
        <f t="shared" si="2"/>
        <v>0</v>
      </c>
    </row>
    <row r="83" spans="1:8" x14ac:dyDescent="0.2">
      <c r="A83" s="58">
        <v>13</v>
      </c>
      <c r="B83" s="59"/>
      <c r="C83" s="62"/>
      <c r="D83" s="61"/>
      <c r="E83" s="62"/>
      <c r="F83" s="61"/>
      <c r="G83" s="103"/>
      <c r="H83" s="63">
        <f t="shared" si="2"/>
        <v>0</v>
      </c>
    </row>
    <row r="84" spans="1:8" x14ac:dyDescent="0.2">
      <c r="A84" s="58">
        <v>14</v>
      </c>
      <c r="B84" s="59"/>
      <c r="C84" s="62"/>
      <c r="D84" s="61"/>
      <c r="E84" s="62"/>
      <c r="F84" s="61"/>
      <c r="G84" s="103"/>
      <c r="H84" s="63">
        <f t="shared" si="2"/>
        <v>0</v>
      </c>
    </row>
    <row r="85" spans="1:8" x14ac:dyDescent="0.2">
      <c r="A85" s="58">
        <v>15</v>
      </c>
      <c r="B85" s="59"/>
      <c r="C85" s="62"/>
      <c r="D85" s="61"/>
      <c r="E85" s="62"/>
      <c r="F85" s="61"/>
      <c r="G85" s="103"/>
      <c r="H85" s="63">
        <f t="shared" si="2"/>
        <v>0</v>
      </c>
    </row>
    <row r="86" spans="1:8" x14ac:dyDescent="0.2">
      <c r="A86" s="58">
        <v>16</v>
      </c>
      <c r="B86" s="59"/>
      <c r="C86" s="60"/>
      <c r="D86" s="61"/>
      <c r="E86" s="62"/>
      <c r="F86" s="61"/>
      <c r="G86" s="103"/>
      <c r="H86" s="63">
        <f t="shared" si="2"/>
        <v>0</v>
      </c>
    </row>
    <row r="87" spans="1:8" x14ac:dyDescent="0.2">
      <c r="A87" s="58">
        <v>17</v>
      </c>
      <c r="B87" s="59"/>
      <c r="C87" s="60"/>
      <c r="D87" s="61"/>
      <c r="E87" s="62"/>
      <c r="F87" s="61"/>
      <c r="G87" s="103"/>
      <c r="H87" s="63">
        <f t="shared" si="2"/>
        <v>0</v>
      </c>
    </row>
    <row r="88" spans="1:8" x14ac:dyDescent="0.2">
      <c r="A88" s="58">
        <v>18</v>
      </c>
      <c r="B88" s="64"/>
      <c r="C88" s="62"/>
      <c r="D88" s="62"/>
      <c r="E88" s="62"/>
      <c r="F88" s="61"/>
      <c r="G88" s="103"/>
      <c r="H88" s="63">
        <f t="shared" si="2"/>
        <v>0</v>
      </c>
    </row>
    <row r="89" spans="1:8" x14ac:dyDescent="0.2">
      <c r="A89" s="58">
        <v>19</v>
      </c>
      <c r="B89" s="64"/>
      <c r="C89" s="62"/>
      <c r="D89" s="62"/>
      <c r="E89" s="62"/>
      <c r="F89" s="61"/>
      <c r="G89" s="103"/>
      <c r="H89" s="63">
        <f t="shared" si="2"/>
        <v>0</v>
      </c>
    </row>
    <row r="90" spans="1:8" x14ac:dyDescent="0.2">
      <c r="A90" s="58">
        <v>20</v>
      </c>
      <c r="B90" s="64"/>
      <c r="C90" s="62"/>
      <c r="D90" s="62"/>
      <c r="E90" s="62"/>
      <c r="F90" s="61"/>
      <c r="G90" s="103"/>
      <c r="H90" s="63">
        <f t="shared" si="2"/>
        <v>0</v>
      </c>
    </row>
    <row r="91" spans="1:8" x14ac:dyDescent="0.2">
      <c r="A91" s="58">
        <v>21</v>
      </c>
      <c r="B91" s="58"/>
      <c r="C91" s="62"/>
      <c r="D91" s="62"/>
      <c r="E91" s="62"/>
      <c r="F91" s="61"/>
      <c r="G91" s="103"/>
      <c r="H91" s="63">
        <f t="shared" si="2"/>
        <v>0</v>
      </c>
    </row>
    <row r="92" spans="1:8" x14ac:dyDescent="0.2">
      <c r="A92" s="58">
        <v>22</v>
      </c>
      <c r="B92" s="58"/>
      <c r="C92" s="62"/>
      <c r="D92" s="62"/>
      <c r="E92" s="62"/>
      <c r="F92" s="61"/>
      <c r="G92" s="103"/>
      <c r="H92" s="63">
        <f t="shared" si="2"/>
        <v>0</v>
      </c>
    </row>
    <row r="93" spans="1:8" x14ac:dyDescent="0.2">
      <c r="A93" s="58">
        <v>23</v>
      </c>
      <c r="B93" s="58"/>
      <c r="C93" s="58"/>
      <c r="D93" s="58"/>
      <c r="E93" s="58"/>
      <c r="F93" s="61"/>
      <c r="G93" s="103"/>
      <c r="H93" s="63">
        <f t="shared" si="2"/>
        <v>0</v>
      </c>
    </row>
    <row r="94" spans="1:8" x14ac:dyDescent="0.2">
      <c r="A94" s="58">
        <v>24</v>
      </c>
      <c r="B94" s="58"/>
      <c r="C94" s="58"/>
      <c r="D94" s="58"/>
      <c r="E94" s="58"/>
      <c r="F94" s="61"/>
      <c r="G94" s="103"/>
      <c r="H94" s="63">
        <f t="shared" si="2"/>
        <v>0</v>
      </c>
    </row>
    <row r="95" spans="1:8" x14ac:dyDescent="0.2">
      <c r="A95" s="58">
        <v>25</v>
      </c>
      <c r="B95" s="58"/>
      <c r="C95" s="58"/>
      <c r="D95" s="58"/>
      <c r="E95" s="58"/>
      <c r="F95" s="61"/>
      <c r="G95" s="103"/>
      <c r="H95" s="63">
        <f t="shared" si="2"/>
        <v>0</v>
      </c>
    </row>
    <row r="96" spans="1:8" x14ac:dyDescent="0.2">
      <c r="A96" s="58">
        <v>26</v>
      </c>
      <c r="B96" s="58"/>
      <c r="C96" s="58"/>
      <c r="D96" s="58"/>
      <c r="E96" s="58"/>
      <c r="F96" s="61"/>
      <c r="G96" s="103"/>
      <c r="H96" s="63">
        <f t="shared" si="2"/>
        <v>0</v>
      </c>
    </row>
    <row r="97" spans="1:8" x14ac:dyDescent="0.2">
      <c r="A97" s="58">
        <v>27</v>
      </c>
      <c r="B97" s="58"/>
      <c r="C97" s="58"/>
      <c r="D97" s="58"/>
      <c r="E97" s="58"/>
      <c r="F97" s="61"/>
      <c r="G97" s="103"/>
      <c r="H97" s="63">
        <f t="shared" si="2"/>
        <v>0</v>
      </c>
    </row>
    <row r="98" spans="1:8" x14ac:dyDescent="0.2">
      <c r="A98" s="58">
        <v>28</v>
      </c>
      <c r="B98" s="58"/>
      <c r="C98" s="58"/>
      <c r="D98" s="58"/>
      <c r="E98" s="58"/>
      <c r="F98" s="61"/>
      <c r="G98" s="103"/>
      <c r="H98" s="63">
        <f t="shared" si="2"/>
        <v>0</v>
      </c>
    </row>
    <row r="99" spans="1:8" x14ac:dyDescent="0.2">
      <c r="A99" s="58">
        <v>29</v>
      </c>
      <c r="B99" s="58"/>
      <c r="C99" s="58"/>
      <c r="D99" s="58"/>
      <c r="E99" s="58"/>
      <c r="F99" s="61"/>
      <c r="G99" s="103"/>
      <c r="H99" s="63">
        <f t="shared" si="2"/>
        <v>0</v>
      </c>
    </row>
    <row r="100" spans="1:8" x14ac:dyDescent="0.2">
      <c r="A100" s="58">
        <v>30</v>
      </c>
      <c r="B100" s="58"/>
      <c r="C100" s="58"/>
      <c r="D100" s="58"/>
      <c r="E100" s="58"/>
      <c r="F100" s="61"/>
      <c r="G100" s="103"/>
      <c r="H100" s="63">
        <f t="shared" si="2"/>
        <v>0</v>
      </c>
    </row>
    <row r="101" spans="1:8" x14ac:dyDescent="0.2">
      <c r="A101" s="58">
        <v>31</v>
      </c>
      <c r="B101" s="58"/>
      <c r="C101" s="58"/>
      <c r="D101" s="58"/>
      <c r="E101" s="58"/>
      <c r="F101" s="61"/>
      <c r="G101" s="103"/>
      <c r="H101" s="63">
        <f t="shared" si="2"/>
        <v>0</v>
      </c>
    </row>
    <row r="102" spans="1:8" x14ac:dyDescent="0.2">
      <c r="A102" s="58">
        <v>32</v>
      </c>
      <c r="B102" s="58"/>
      <c r="C102" s="58"/>
      <c r="D102" s="58"/>
      <c r="E102" s="58"/>
      <c r="F102" s="61"/>
      <c r="G102" s="103"/>
      <c r="H102" s="63">
        <f t="shared" si="2"/>
        <v>0</v>
      </c>
    </row>
    <row r="103" spans="1:8" x14ac:dyDescent="0.2">
      <c r="A103" s="58">
        <v>33</v>
      </c>
      <c r="B103" s="58"/>
      <c r="C103" s="58"/>
      <c r="D103" s="58"/>
      <c r="E103" s="58"/>
      <c r="F103" s="61"/>
      <c r="G103" s="103"/>
      <c r="H103" s="63">
        <f t="shared" si="2"/>
        <v>0</v>
      </c>
    </row>
    <row r="104" spans="1:8" x14ac:dyDescent="0.2">
      <c r="A104" s="58">
        <v>34</v>
      </c>
      <c r="B104" s="58"/>
      <c r="C104" s="58"/>
      <c r="D104" s="58"/>
      <c r="E104" s="58"/>
      <c r="F104" s="61"/>
      <c r="G104" s="103"/>
      <c r="H104" s="63">
        <f t="shared" si="2"/>
        <v>0</v>
      </c>
    </row>
    <row r="105" spans="1:8" s="149" customFormat="1" x14ac:dyDescent="0.2">
      <c r="A105" s="58">
        <v>35</v>
      </c>
      <c r="B105" s="58"/>
      <c r="C105" s="58"/>
      <c r="D105" s="58"/>
      <c r="E105" s="58"/>
      <c r="F105" s="61"/>
      <c r="G105" s="103"/>
      <c r="H105" s="63">
        <f t="shared" si="2"/>
        <v>0</v>
      </c>
    </row>
    <row r="106" spans="1:8" s="149" customFormat="1" x14ac:dyDescent="0.2">
      <c r="A106" s="58">
        <v>36</v>
      </c>
      <c r="B106" s="58"/>
      <c r="C106" s="58"/>
      <c r="D106" s="58"/>
      <c r="E106" s="58"/>
      <c r="F106" s="61"/>
      <c r="G106" s="103"/>
      <c r="H106" s="63">
        <f t="shared" si="2"/>
        <v>0</v>
      </c>
    </row>
    <row r="107" spans="1:8" s="149" customFormat="1" x14ac:dyDescent="0.2">
      <c r="A107" s="58">
        <v>37</v>
      </c>
      <c r="B107" s="58"/>
      <c r="C107" s="58"/>
      <c r="D107" s="58"/>
      <c r="E107" s="58"/>
      <c r="F107" s="61"/>
      <c r="G107" s="103"/>
      <c r="H107" s="63">
        <f t="shared" si="2"/>
        <v>0</v>
      </c>
    </row>
    <row r="108" spans="1:8" s="149" customFormat="1" x14ac:dyDescent="0.2">
      <c r="A108" s="58">
        <v>38</v>
      </c>
      <c r="B108" s="58"/>
      <c r="C108" s="58"/>
      <c r="D108" s="58"/>
      <c r="E108" s="58"/>
      <c r="F108" s="61"/>
      <c r="G108" s="103"/>
      <c r="H108" s="63">
        <f t="shared" si="2"/>
        <v>0</v>
      </c>
    </row>
    <row r="109" spans="1:8" s="149" customFormat="1" x14ac:dyDescent="0.2">
      <c r="A109" s="58">
        <v>39</v>
      </c>
      <c r="B109" s="58"/>
      <c r="C109" s="58"/>
      <c r="D109" s="58"/>
      <c r="E109" s="58"/>
      <c r="F109" s="61"/>
      <c r="G109" s="103"/>
      <c r="H109" s="63">
        <f t="shared" si="2"/>
        <v>0</v>
      </c>
    </row>
    <row r="110" spans="1:8" x14ac:dyDescent="0.2">
      <c r="A110" s="58">
        <v>40</v>
      </c>
      <c r="B110" s="58"/>
      <c r="C110" s="58"/>
      <c r="D110" s="58"/>
      <c r="E110" s="58"/>
      <c r="F110" s="61"/>
      <c r="G110" s="103"/>
      <c r="H110" s="63">
        <f t="shared" si="2"/>
        <v>0</v>
      </c>
    </row>
    <row r="111" spans="1:8" x14ac:dyDescent="0.2">
      <c r="A111" s="58"/>
      <c r="B111" s="368" t="s">
        <v>157</v>
      </c>
      <c r="C111" s="369"/>
      <c r="D111" s="369"/>
      <c r="E111" s="369"/>
      <c r="F111" s="369"/>
      <c r="G111" s="370"/>
      <c r="H111" s="63">
        <f>SUM(H71:H110)</f>
        <v>0</v>
      </c>
    </row>
    <row r="112" spans="1:8" x14ac:dyDescent="0.2">
      <c r="A112" s="371" t="s">
        <v>210</v>
      </c>
      <c r="B112" s="371"/>
      <c r="C112" s="371"/>
      <c r="D112" s="371"/>
      <c r="E112" s="371"/>
      <c r="F112" s="371"/>
      <c r="G112" s="371"/>
      <c r="H112" s="371"/>
    </row>
    <row r="113" spans="1:8" x14ac:dyDescent="0.2">
      <c r="A113" s="372" t="s">
        <v>137</v>
      </c>
      <c r="B113" s="373"/>
      <c r="C113" s="3"/>
      <c r="D113" s="3"/>
      <c r="E113" s="3"/>
      <c r="F113" s="3"/>
      <c r="G113" s="104"/>
      <c r="H113" s="3"/>
    </row>
    <row r="114" spans="1:8" x14ac:dyDescent="0.2">
      <c r="A114" s="3"/>
      <c r="B114" s="3"/>
      <c r="C114" s="3"/>
      <c r="D114" s="3"/>
      <c r="E114" s="3"/>
      <c r="F114" s="3"/>
      <c r="G114" s="104"/>
      <c r="H114" s="3"/>
    </row>
    <row r="115" spans="1:8" x14ac:dyDescent="0.2">
      <c r="A115" s="364"/>
      <c r="B115" s="364"/>
      <c r="F115" s="374" t="s">
        <v>16</v>
      </c>
      <c r="G115" s="375"/>
    </row>
    <row r="116" spans="1:8" x14ac:dyDescent="0.2">
      <c r="A116" s="376" t="s">
        <v>138</v>
      </c>
      <c r="B116" s="376"/>
    </row>
    <row r="118" spans="1:8" x14ac:dyDescent="0.2">
      <c r="A118" s="364"/>
      <c r="B118" s="364"/>
      <c r="F118" s="377"/>
      <c r="G118" s="377"/>
      <c r="H118" s="377"/>
    </row>
    <row r="119" spans="1:8" x14ac:dyDescent="0.2">
      <c r="A119" s="310" t="s">
        <v>139</v>
      </c>
      <c r="B119" s="311"/>
      <c r="F119" s="310" t="s">
        <v>130</v>
      </c>
      <c r="G119" s="311"/>
      <c r="H119" s="311"/>
    </row>
    <row r="121" spans="1:8" x14ac:dyDescent="0.2">
      <c r="A121" s="364"/>
      <c r="B121" s="364"/>
    </row>
    <row r="122" spans="1:8" x14ac:dyDescent="0.2">
      <c r="A122" s="310" t="s">
        <v>139</v>
      </c>
      <c r="B122" s="311"/>
    </row>
    <row r="123" spans="1:8" x14ac:dyDescent="0.2">
      <c r="A123" s="350" t="s">
        <v>206</v>
      </c>
      <c r="B123" s="350"/>
      <c r="C123" s="350"/>
      <c r="D123" s="350"/>
      <c r="E123" s="350"/>
      <c r="F123" s="350"/>
      <c r="G123" s="350"/>
      <c r="H123" s="350"/>
    </row>
    <row r="125" spans="1:8" x14ac:dyDescent="0.2">
      <c r="A125" s="361" t="s">
        <v>133</v>
      </c>
      <c r="B125" s="362"/>
      <c r="C125" s="362"/>
      <c r="D125" s="105"/>
      <c r="E125" s="105"/>
      <c r="F125" s="365" t="s">
        <v>177</v>
      </c>
      <c r="G125" s="365"/>
      <c r="H125" s="149"/>
    </row>
    <row r="126" spans="1:8" x14ac:dyDescent="0.2">
      <c r="A126" s="361" t="s">
        <v>134</v>
      </c>
      <c r="B126" s="361"/>
      <c r="C126" s="361"/>
      <c r="D126" s="361"/>
      <c r="E126" s="149"/>
      <c r="F126" s="366" t="s">
        <v>135</v>
      </c>
      <c r="G126" s="366"/>
      <c r="H126" s="366"/>
    </row>
    <row r="127" spans="1:8" x14ac:dyDescent="0.2">
      <c r="A127" s="363" t="s">
        <v>143</v>
      </c>
      <c r="B127" s="364"/>
      <c r="C127" s="364"/>
      <c r="D127" s="367" t="s">
        <v>162</v>
      </c>
      <c r="E127" s="367"/>
      <c r="F127" s="367"/>
      <c r="G127" s="367"/>
      <c r="H127" s="367"/>
    </row>
    <row r="128" spans="1:8" ht="12.75" customHeight="1" x14ac:dyDescent="0.2">
      <c r="A128" s="20"/>
      <c r="B128" s="247" t="s">
        <v>0</v>
      </c>
      <c r="C128" s="247" t="s">
        <v>116</v>
      </c>
      <c r="D128" s="247" t="s">
        <v>6</v>
      </c>
      <c r="E128" s="357" t="s">
        <v>141</v>
      </c>
      <c r="F128" s="247" t="s">
        <v>8</v>
      </c>
      <c r="G128" s="359" t="s">
        <v>124</v>
      </c>
      <c r="H128" s="355" t="s">
        <v>208</v>
      </c>
    </row>
    <row r="129" spans="1:8" x14ac:dyDescent="0.2">
      <c r="A129" s="21"/>
      <c r="B129" s="248"/>
      <c r="C129" s="248"/>
      <c r="D129" s="248"/>
      <c r="E129" s="358"/>
      <c r="F129" s="248"/>
      <c r="G129" s="360"/>
      <c r="H129" s="356"/>
    </row>
    <row r="130" spans="1:8" x14ac:dyDescent="0.2">
      <c r="A130" s="21"/>
      <c r="B130" s="22" t="s">
        <v>2</v>
      </c>
      <c r="C130" s="22" t="s">
        <v>3</v>
      </c>
      <c r="D130" s="22" t="s">
        <v>5</v>
      </c>
      <c r="E130" s="22" t="s">
        <v>4</v>
      </c>
      <c r="F130" s="22" t="s">
        <v>13</v>
      </c>
      <c r="G130" s="101" t="s">
        <v>11</v>
      </c>
      <c r="H130" s="66" t="s">
        <v>12</v>
      </c>
    </row>
    <row r="131" spans="1:8" ht="38.25" x14ac:dyDescent="0.2">
      <c r="A131" s="23"/>
      <c r="B131" s="24"/>
      <c r="C131" s="99" t="s">
        <v>17</v>
      </c>
      <c r="D131" s="98" t="s">
        <v>9</v>
      </c>
      <c r="E131" s="24"/>
      <c r="F131" s="65" t="s">
        <v>10</v>
      </c>
      <c r="G131" s="102" t="s">
        <v>156</v>
      </c>
      <c r="H131" s="67" t="s">
        <v>14</v>
      </c>
    </row>
    <row r="132" spans="1:8" x14ac:dyDescent="0.2">
      <c r="A132" s="58">
        <v>1</v>
      </c>
      <c r="B132" s="59"/>
      <c r="C132" s="60"/>
      <c r="D132" s="61"/>
      <c r="E132" s="62"/>
      <c r="F132" s="61"/>
      <c r="G132" s="103"/>
      <c r="H132" s="63">
        <f>F132*G132</f>
        <v>0</v>
      </c>
    </row>
    <row r="133" spans="1:8" x14ac:dyDescent="0.2">
      <c r="A133" s="58">
        <v>2</v>
      </c>
      <c r="B133" s="59"/>
      <c r="C133" s="60"/>
      <c r="D133" s="61"/>
      <c r="E133" s="62"/>
      <c r="F133" s="61"/>
      <c r="G133" s="103"/>
      <c r="H133" s="63">
        <f t="shared" ref="H133:H171" si="3">F133*G133</f>
        <v>0</v>
      </c>
    </row>
    <row r="134" spans="1:8" x14ac:dyDescent="0.2">
      <c r="A134" s="58">
        <v>3</v>
      </c>
      <c r="B134" s="59"/>
      <c r="C134" s="60"/>
      <c r="D134" s="61"/>
      <c r="E134" s="62"/>
      <c r="F134" s="61"/>
      <c r="G134" s="103"/>
      <c r="H134" s="63">
        <f t="shared" si="3"/>
        <v>0</v>
      </c>
    </row>
    <row r="135" spans="1:8" x14ac:dyDescent="0.2">
      <c r="A135" s="58">
        <v>4</v>
      </c>
      <c r="B135" s="59"/>
      <c r="C135" s="60"/>
      <c r="D135" s="61"/>
      <c r="E135" s="62"/>
      <c r="F135" s="61"/>
      <c r="G135" s="103"/>
      <c r="H135" s="63">
        <f t="shared" si="3"/>
        <v>0</v>
      </c>
    </row>
    <row r="136" spans="1:8" x14ac:dyDescent="0.2">
      <c r="A136" s="58">
        <v>5</v>
      </c>
      <c r="B136" s="59"/>
      <c r="C136" s="60"/>
      <c r="D136" s="61"/>
      <c r="E136" s="62"/>
      <c r="F136" s="61"/>
      <c r="G136" s="103"/>
      <c r="H136" s="63">
        <f t="shared" si="3"/>
        <v>0</v>
      </c>
    </row>
    <row r="137" spans="1:8" x14ac:dyDescent="0.2">
      <c r="A137" s="58">
        <v>6</v>
      </c>
      <c r="B137" s="59"/>
      <c r="C137" s="60"/>
      <c r="D137" s="61"/>
      <c r="E137" s="62"/>
      <c r="F137" s="61"/>
      <c r="G137" s="103"/>
      <c r="H137" s="63">
        <f t="shared" si="3"/>
        <v>0</v>
      </c>
    </row>
    <row r="138" spans="1:8" x14ac:dyDescent="0.2">
      <c r="A138" s="58">
        <v>7</v>
      </c>
      <c r="B138" s="59"/>
      <c r="C138" s="60"/>
      <c r="D138" s="61"/>
      <c r="E138" s="62"/>
      <c r="F138" s="61"/>
      <c r="G138" s="103"/>
      <c r="H138" s="63">
        <f t="shared" si="3"/>
        <v>0</v>
      </c>
    </row>
    <row r="139" spans="1:8" x14ac:dyDescent="0.2">
      <c r="A139" s="58">
        <v>8</v>
      </c>
      <c r="B139" s="59"/>
      <c r="C139" s="60"/>
      <c r="D139" s="61"/>
      <c r="E139" s="62"/>
      <c r="F139" s="61"/>
      <c r="G139" s="103"/>
      <c r="H139" s="63">
        <f t="shared" si="3"/>
        <v>0</v>
      </c>
    </row>
    <row r="140" spans="1:8" x14ac:dyDescent="0.2">
      <c r="A140" s="58">
        <v>9</v>
      </c>
      <c r="B140" s="58"/>
      <c r="C140" s="62"/>
      <c r="D140" s="62"/>
      <c r="E140" s="62"/>
      <c r="F140" s="61"/>
      <c r="G140" s="103"/>
      <c r="H140" s="63">
        <f t="shared" si="3"/>
        <v>0</v>
      </c>
    </row>
    <row r="141" spans="1:8" x14ac:dyDescent="0.2">
      <c r="A141" s="58">
        <v>10</v>
      </c>
      <c r="B141" s="59"/>
      <c r="C141" s="60"/>
      <c r="D141" s="61"/>
      <c r="E141" s="62"/>
      <c r="F141" s="61"/>
      <c r="G141" s="103"/>
      <c r="H141" s="63">
        <f t="shared" si="3"/>
        <v>0</v>
      </c>
    </row>
    <row r="142" spans="1:8" x14ac:dyDescent="0.2">
      <c r="A142" s="58">
        <v>11</v>
      </c>
      <c r="B142" s="59"/>
      <c r="C142" s="60"/>
      <c r="D142" s="61"/>
      <c r="E142" s="62"/>
      <c r="F142" s="61"/>
      <c r="G142" s="103"/>
      <c r="H142" s="63">
        <f t="shared" si="3"/>
        <v>0</v>
      </c>
    </row>
    <row r="143" spans="1:8" x14ac:dyDescent="0.2">
      <c r="A143" s="58">
        <v>12</v>
      </c>
      <c r="B143" s="59"/>
      <c r="C143" s="60"/>
      <c r="D143" s="61"/>
      <c r="E143" s="62"/>
      <c r="F143" s="61"/>
      <c r="G143" s="103"/>
      <c r="H143" s="63">
        <f t="shared" si="3"/>
        <v>0</v>
      </c>
    </row>
    <row r="144" spans="1:8" x14ac:dyDescent="0.2">
      <c r="A144" s="58">
        <v>13</v>
      </c>
      <c r="B144" s="59"/>
      <c r="C144" s="62"/>
      <c r="D144" s="61"/>
      <c r="E144" s="62"/>
      <c r="F144" s="61"/>
      <c r="G144" s="103"/>
      <c r="H144" s="63">
        <f t="shared" si="3"/>
        <v>0</v>
      </c>
    </row>
    <row r="145" spans="1:8" x14ac:dyDescent="0.2">
      <c r="A145" s="58">
        <v>14</v>
      </c>
      <c r="B145" s="59"/>
      <c r="C145" s="62"/>
      <c r="D145" s="61"/>
      <c r="E145" s="62"/>
      <c r="F145" s="61"/>
      <c r="G145" s="103"/>
      <c r="H145" s="63">
        <f t="shared" si="3"/>
        <v>0</v>
      </c>
    </row>
    <row r="146" spans="1:8" x14ac:dyDescent="0.2">
      <c r="A146" s="58">
        <v>15</v>
      </c>
      <c r="B146" s="59"/>
      <c r="C146" s="62"/>
      <c r="D146" s="61"/>
      <c r="E146" s="62"/>
      <c r="F146" s="61"/>
      <c r="G146" s="103"/>
      <c r="H146" s="63">
        <f t="shared" si="3"/>
        <v>0</v>
      </c>
    </row>
    <row r="147" spans="1:8" x14ac:dyDescent="0.2">
      <c r="A147" s="58">
        <v>16</v>
      </c>
      <c r="B147" s="59"/>
      <c r="C147" s="60"/>
      <c r="D147" s="61"/>
      <c r="E147" s="62"/>
      <c r="F147" s="61"/>
      <c r="G147" s="103"/>
      <c r="H147" s="63">
        <f t="shared" si="3"/>
        <v>0</v>
      </c>
    </row>
    <row r="148" spans="1:8" x14ac:dyDescent="0.2">
      <c r="A148" s="58">
        <v>17</v>
      </c>
      <c r="B148" s="59"/>
      <c r="C148" s="60"/>
      <c r="D148" s="61"/>
      <c r="E148" s="62"/>
      <c r="F148" s="61"/>
      <c r="G148" s="103"/>
      <c r="H148" s="63">
        <f t="shared" si="3"/>
        <v>0</v>
      </c>
    </row>
    <row r="149" spans="1:8" x14ac:dyDescent="0.2">
      <c r="A149" s="58">
        <v>18</v>
      </c>
      <c r="B149" s="64"/>
      <c r="C149" s="62"/>
      <c r="D149" s="62"/>
      <c r="E149" s="62"/>
      <c r="F149" s="61"/>
      <c r="G149" s="103"/>
      <c r="H149" s="63">
        <f t="shared" si="3"/>
        <v>0</v>
      </c>
    </row>
    <row r="150" spans="1:8" x14ac:dyDescent="0.2">
      <c r="A150" s="58">
        <v>19</v>
      </c>
      <c r="B150" s="64"/>
      <c r="C150" s="62"/>
      <c r="D150" s="62"/>
      <c r="E150" s="62"/>
      <c r="F150" s="61"/>
      <c r="G150" s="103"/>
      <c r="H150" s="63">
        <f t="shared" si="3"/>
        <v>0</v>
      </c>
    </row>
    <row r="151" spans="1:8" x14ac:dyDescent="0.2">
      <c r="A151" s="58">
        <v>20</v>
      </c>
      <c r="B151" s="64"/>
      <c r="C151" s="62"/>
      <c r="D151" s="62"/>
      <c r="E151" s="62"/>
      <c r="F151" s="61"/>
      <c r="G151" s="103"/>
      <c r="H151" s="63">
        <f t="shared" si="3"/>
        <v>0</v>
      </c>
    </row>
    <row r="152" spans="1:8" x14ac:dyDescent="0.2">
      <c r="A152" s="58">
        <v>21</v>
      </c>
      <c r="B152" s="58"/>
      <c r="C152" s="62"/>
      <c r="D152" s="62"/>
      <c r="E152" s="62"/>
      <c r="F152" s="61"/>
      <c r="G152" s="103"/>
      <c r="H152" s="63">
        <f t="shared" si="3"/>
        <v>0</v>
      </c>
    </row>
    <row r="153" spans="1:8" x14ac:dyDescent="0.2">
      <c r="A153" s="58">
        <v>22</v>
      </c>
      <c r="B153" s="58"/>
      <c r="C153" s="62"/>
      <c r="D153" s="62"/>
      <c r="E153" s="62"/>
      <c r="F153" s="61"/>
      <c r="G153" s="103"/>
      <c r="H153" s="63">
        <f t="shared" si="3"/>
        <v>0</v>
      </c>
    </row>
    <row r="154" spans="1:8" x14ac:dyDescent="0.2">
      <c r="A154" s="58">
        <v>23</v>
      </c>
      <c r="B154" s="58"/>
      <c r="C154" s="58"/>
      <c r="D154" s="58"/>
      <c r="E154" s="58"/>
      <c r="F154" s="61"/>
      <c r="G154" s="103"/>
      <c r="H154" s="63">
        <f t="shared" si="3"/>
        <v>0</v>
      </c>
    </row>
    <row r="155" spans="1:8" x14ac:dyDescent="0.2">
      <c r="A155" s="58">
        <v>24</v>
      </c>
      <c r="B155" s="58"/>
      <c r="C155" s="58"/>
      <c r="D155" s="58"/>
      <c r="E155" s="58"/>
      <c r="F155" s="61"/>
      <c r="G155" s="103"/>
      <c r="H155" s="63">
        <f t="shared" si="3"/>
        <v>0</v>
      </c>
    </row>
    <row r="156" spans="1:8" x14ac:dyDescent="0.2">
      <c r="A156" s="58">
        <v>25</v>
      </c>
      <c r="B156" s="58"/>
      <c r="C156" s="58"/>
      <c r="D156" s="58"/>
      <c r="E156" s="58"/>
      <c r="F156" s="61"/>
      <c r="G156" s="103"/>
      <c r="H156" s="63">
        <f t="shared" si="3"/>
        <v>0</v>
      </c>
    </row>
    <row r="157" spans="1:8" x14ac:dyDescent="0.2">
      <c r="A157" s="58">
        <v>26</v>
      </c>
      <c r="B157" s="58"/>
      <c r="C157" s="58"/>
      <c r="D157" s="58"/>
      <c r="E157" s="58"/>
      <c r="F157" s="61"/>
      <c r="G157" s="103"/>
      <c r="H157" s="63">
        <f t="shared" si="3"/>
        <v>0</v>
      </c>
    </row>
    <row r="158" spans="1:8" x14ac:dyDescent="0.2">
      <c r="A158" s="58">
        <v>27</v>
      </c>
      <c r="B158" s="58"/>
      <c r="C158" s="58"/>
      <c r="D158" s="58"/>
      <c r="E158" s="58"/>
      <c r="F158" s="61"/>
      <c r="G158" s="103"/>
      <c r="H158" s="63">
        <f t="shared" si="3"/>
        <v>0</v>
      </c>
    </row>
    <row r="159" spans="1:8" x14ac:dyDescent="0.2">
      <c r="A159" s="58">
        <v>28</v>
      </c>
      <c r="B159" s="58"/>
      <c r="C159" s="58"/>
      <c r="D159" s="58"/>
      <c r="E159" s="58"/>
      <c r="F159" s="61"/>
      <c r="G159" s="103"/>
      <c r="H159" s="63">
        <f t="shared" si="3"/>
        <v>0</v>
      </c>
    </row>
    <row r="160" spans="1:8" x14ac:dyDescent="0.2">
      <c r="A160" s="58">
        <v>29</v>
      </c>
      <c r="B160" s="58"/>
      <c r="C160" s="58"/>
      <c r="D160" s="58"/>
      <c r="E160" s="58"/>
      <c r="F160" s="61"/>
      <c r="G160" s="103"/>
      <c r="H160" s="63">
        <f t="shared" si="3"/>
        <v>0</v>
      </c>
    </row>
    <row r="161" spans="1:8" s="149" customFormat="1" x14ac:dyDescent="0.2">
      <c r="A161" s="58">
        <v>30</v>
      </c>
      <c r="B161" s="58"/>
      <c r="C161" s="58"/>
      <c r="D161" s="58"/>
      <c r="E161" s="58"/>
      <c r="F161" s="61"/>
      <c r="G161" s="103"/>
      <c r="H161" s="63">
        <f t="shared" si="3"/>
        <v>0</v>
      </c>
    </row>
    <row r="162" spans="1:8" s="149" customFormat="1" x14ac:dyDescent="0.2">
      <c r="A162" s="58">
        <v>31</v>
      </c>
      <c r="B162" s="58"/>
      <c r="C162" s="58"/>
      <c r="D162" s="58"/>
      <c r="E162" s="58"/>
      <c r="F162" s="61"/>
      <c r="G162" s="103"/>
      <c r="H162" s="63">
        <f t="shared" si="3"/>
        <v>0</v>
      </c>
    </row>
    <row r="163" spans="1:8" s="149" customFormat="1" x14ac:dyDescent="0.2">
      <c r="A163" s="58">
        <v>32</v>
      </c>
      <c r="B163" s="58"/>
      <c r="C163" s="58"/>
      <c r="D163" s="58"/>
      <c r="E163" s="58"/>
      <c r="F163" s="61"/>
      <c r="G163" s="103"/>
      <c r="H163" s="63">
        <f t="shared" si="3"/>
        <v>0</v>
      </c>
    </row>
    <row r="164" spans="1:8" s="149" customFormat="1" x14ac:dyDescent="0.2">
      <c r="A164" s="58">
        <v>33</v>
      </c>
      <c r="B164" s="58"/>
      <c r="C164" s="58"/>
      <c r="D164" s="58"/>
      <c r="E164" s="58"/>
      <c r="F164" s="61"/>
      <c r="G164" s="103"/>
      <c r="H164" s="63">
        <f t="shared" si="3"/>
        <v>0</v>
      </c>
    </row>
    <row r="165" spans="1:8" s="149" customFormat="1" x14ac:dyDescent="0.2">
      <c r="A165" s="58">
        <v>34</v>
      </c>
      <c r="B165" s="58"/>
      <c r="C165" s="58"/>
      <c r="D165" s="58"/>
      <c r="E165" s="58"/>
      <c r="F165" s="61"/>
      <c r="G165" s="103"/>
      <c r="H165" s="63">
        <f t="shared" si="3"/>
        <v>0</v>
      </c>
    </row>
    <row r="166" spans="1:8" x14ac:dyDescent="0.2">
      <c r="A166" s="58">
        <v>35</v>
      </c>
      <c r="B166" s="58"/>
      <c r="C166" s="58"/>
      <c r="D166" s="58"/>
      <c r="E166" s="58"/>
      <c r="F166" s="61"/>
      <c r="G166" s="103"/>
      <c r="H166" s="63">
        <f t="shared" si="3"/>
        <v>0</v>
      </c>
    </row>
    <row r="167" spans="1:8" x14ac:dyDescent="0.2">
      <c r="A167" s="58">
        <v>36</v>
      </c>
      <c r="B167" s="58"/>
      <c r="C167" s="58"/>
      <c r="D167" s="58"/>
      <c r="E167" s="58"/>
      <c r="F167" s="61"/>
      <c r="G167" s="103"/>
      <c r="H167" s="63">
        <f t="shared" si="3"/>
        <v>0</v>
      </c>
    </row>
    <row r="168" spans="1:8" x14ac:dyDescent="0.2">
      <c r="A168" s="58">
        <v>37</v>
      </c>
      <c r="B168" s="58"/>
      <c r="C168" s="58"/>
      <c r="D168" s="58"/>
      <c r="E168" s="58"/>
      <c r="F168" s="61"/>
      <c r="G168" s="103"/>
      <c r="H168" s="63">
        <f t="shared" si="3"/>
        <v>0</v>
      </c>
    </row>
    <row r="169" spans="1:8" x14ac:dyDescent="0.2">
      <c r="A169" s="58">
        <v>38</v>
      </c>
      <c r="B169" s="58"/>
      <c r="C169" s="58"/>
      <c r="D169" s="58"/>
      <c r="E169" s="58"/>
      <c r="F169" s="61"/>
      <c r="G169" s="103"/>
      <c r="H169" s="63">
        <f t="shared" si="3"/>
        <v>0</v>
      </c>
    </row>
    <row r="170" spans="1:8" x14ac:dyDescent="0.2">
      <c r="A170" s="58">
        <v>39</v>
      </c>
      <c r="B170" s="58"/>
      <c r="C170" s="58"/>
      <c r="D170" s="58"/>
      <c r="E170" s="58"/>
      <c r="F170" s="61"/>
      <c r="G170" s="103"/>
      <c r="H170" s="63">
        <f t="shared" si="3"/>
        <v>0</v>
      </c>
    </row>
    <row r="171" spans="1:8" x14ac:dyDescent="0.2">
      <c r="A171" s="58">
        <v>40</v>
      </c>
      <c r="B171" s="58"/>
      <c r="C171" s="58"/>
      <c r="D171" s="58"/>
      <c r="E171" s="58"/>
      <c r="F171" s="61"/>
      <c r="G171" s="103"/>
      <c r="H171" s="63">
        <f t="shared" si="3"/>
        <v>0</v>
      </c>
    </row>
    <row r="172" spans="1:8" x14ac:dyDescent="0.2">
      <c r="A172" s="58"/>
      <c r="B172" s="368" t="s">
        <v>140</v>
      </c>
      <c r="C172" s="369"/>
      <c r="D172" s="369"/>
      <c r="E172" s="369"/>
      <c r="F172" s="369"/>
      <c r="G172" s="370"/>
      <c r="H172" s="63">
        <f>SUM(H132:H171)</f>
        <v>0</v>
      </c>
    </row>
    <row r="173" spans="1:8" x14ac:dyDescent="0.2">
      <c r="A173" s="371" t="s">
        <v>209</v>
      </c>
      <c r="B173" s="371"/>
      <c r="C173" s="371"/>
      <c r="D173" s="371"/>
      <c r="E173" s="371"/>
      <c r="F173" s="371"/>
      <c r="G173" s="371"/>
      <c r="H173" s="371"/>
    </row>
    <row r="174" spans="1:8" x14ac:dyDescent="0.2">
      <c r="A174" s="372" t="s">
        <v>137</v>
      </c>
      <c r="B174" s="373"/>
      <c r="C174" s="3"/>
      <c r="D174" s="3"/>
      <c r="E174" s="3"/>
      <c r="F174" s="3"/>
      <c r="G174" s="104"/>
      <c r="H174" s="3"/>
    </row>
    <row r="175" spans="1:8" x14ac:dyDescent="0.2">
      <c r="A175" s="3"/>
      <c r="B175" s="3"/>
      <c r="C175" s="3"/>
      <c r="D175" s="3"/>
      <c r="E175" s="3"/>
      <c r="F175" s="3"/>
      <c r="G175" s="104"/>
      <c r="H175" s="3"/>
    </row>
    <row r="176" spans="1:8" x14ac:dyDescent="0.2">
      <c r="A176" s="364"/>
      <c r="B176" s="364"/>
      <c r="F176" s="374" t="s">
        <v>16</v>
      </c>
      <c r="G176" s="375"/>
    </row>
    <row r="177" spans="1:8" x14ac:dyDescent="0.2">
      <c r="A177" s="376" t="s">
        <v>138</v>
      </c>
      <c r="B177" s="376"/>
    </row>
    <row r="179" spans="1:8" x14ac:dyDescent="0.2">
      <c r="A179" s="364"/>
      <c r="B179" s="364"/>
      <c r="F179" s="377"/>
      <c r="G179" s="377"/>
      <c r="H179" s="377"/>
    </row>
    <row r="180" spans="1:8" x14ac:dyDescent="0.2">
      <c r="A180" s="310" t="s">
        <v>139</v>
      </c>
      <c r="B180" s="311"/>
      <c r="F180" s="310" t="s">
        <v>130</v>
      </c>
      <c r="G180" s="311"/>
      <c r="H180" s="311"/>
    </row>
    <row r="182" spans="1:8" x14ac:dyDescent="0.2">
      <c r="A182" s="364"/>
      <c r="B182" s="364"/>
    </row>
    <row r="183" spans="1:8" x14ac:dyDescent="0.2">
      <c r="A183" s="310" t="s">
        <v>139</v>
      </c>
      <c r="B183" s="311"/>
    </row>
  </sheetData>
  <mergeCells count="78">
    <mergeCell ref="A61:B61"/>
    <mergeCell ref="A57:B57"/>
    <mergeCell ref="A58:B58"/>
    <mergeCell ref="F54:G54"/>
    <mergeCell ref="F57:H57"/>
    <mergeCell ref="A52:B52"/>
    <mergeCell ref="A54:B54"/>
    <mergeCell ref="B50:G50"/>
    <mergeCell ref="A51:H51"/>
    <mergeCell ref="A60:B60"/>
    <mergeCell ref="F58:H58"/>
    <mergeCell ref="A55:B55"/>
    <mergeCell ref="A183:B183"/>
    <mergeCell ref="A177:B177"/>
    <mergeCell ref="A179:B179"/>
    <mergeCell ref="F179:H179"/>
    <mergeCell ref="A180:B180"/>
    <mergeCell ref="F180:H180"/>
    <mergeCell ref="A182:B182"/>
    <mergeCell ref="B172:G172"/>
    <mergeCell ref="A173:H173"/>
    <mergeCell ref="A174:B174"/>
    <mergeCell ref="A176:B176"/>
    <mergeCell ref="F176:G176"/>
    <mergeCell ref="G128:G129"/>
    <mergeCell ref="H128:H129"/>
    <mergeCell ref="A127:C127"/>
    <mergeCell ref="D127:H127"/>
    <mergeCell ref="A121:B121"/>
    <mergeCell ref="A122:B122"/>
    <mergeCell ref="A123:H123"/>
    <mergeCell ref="A125:C125"/>
    <mergeCell ref="F125:G125"/>
    <mergeCell ref="A126:D126"/>
    <mergeCell ref="F126:H126"/>
    <mergeCell ref="B128:B129"/>
    <mergeCell ref="C128:C129"/>
    <mergeCell ref="D128:D129"/>
    <mergeCell ref="E128:E129"/>
    <mergeCell ref="F128:F129"/>
    <mergeCell ref="A116:B116"/>
    <mergeCell ref="A118:B118"/>
    <mergeCell ref="F118:H118"/>
    <mergeCell ref="A119:B119"/>
    <mergeCell ref="F119:H119"/>
    <mergeCell ref="B111:G111"/>
    <mergeCell ref="A112:H112"/>
    <mergeCell ref="A113:B113"/>
    <mergeCell ref="A115:B115"/>
    <mergeCell ref="F115:G115"/>
    <mergeCell ref="F67:F68"/>
    <mergeCell ref="G67:G68"/>
    <mergeCell ref="A62:H62"/>
    <mergeCell ref="A64:C64"/>
    <mergeCell ref="H67:H68"/>
    <mergeCell ref="B67:B68"/>
    <mergeCell ref="C67:C68"/>
    <mergeCell ref="D67:D68"/>
    <mergeCell ref="E67:E68"/>
    <mergeCell ref="F64:G64"/>
    <mergeCell ref="A65:D65"/>
    <mergeCell ref="F65:H65"/>
    <mergeCell ref="A66:C66"/>
    <mergeCell ref="D66:H66"/>
    <mergeCell ref="A1:H1"/>
    <mergeCell ref="H6:H7"/>
    <mergeCell ref="B6:B7"/>
    <mergeCell ref="C6:C7"/>
    <mergeCell ref="D6:D7"/>
    <mergeCell ref="E6:E7"/>
    <mergeCell ref="F6:F7"/>
    <mergeCell ref="G6:G7"/>
    <mergeCell ref="A3:C3"/>
    <mergeCell ref="A5:C5"/>
    <mergeCell ref="A4:D4"/>
    <mergeCell ref="F3:G3"/>
    <mergeCell ref="F4:H4"/>
    <mergeCell ref="D5:H5"/>
  </mergeCells>
  <printOptions horizontalCentered="1"/>
  <pageMargins left="0" right="0.25" top="0.7" bottom="1" header="0.5" footer="0.5"/>
  <pageSetup paperSize="9" scale="92" orientation="portrait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90" workbookViewId="0"/>
  </sheetViews>
  <sheetFormatPr defaultRowHeight="12.75" x14ac:dyDescent="0.2"/>
  <cols>
    <col min="1" max="1" width="5.85546875" customWidth="1"/>
    <col min="2" max="2" width="24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ht="15" x14ac:dyDescent="0.25">
      <c r="A1" s="51" t="s">
        <v>120</v>
      </c>
      <c r="B1" s="52"/>
      <c r="F1" s="53"/>
      <c r="G1" s="17"/>
      <c r="H1" s="3"/>
    </row>
    <row r="2" spans="1:8" ht="15" x14ac:dyDescent="0.25">
      <c r="F2" s="53"/>
      <c r="G2" s="17"/>
      <c r="H2" s="3"/>
    </row>
    <row r="4" spans="1:8" x14ac:dyDescent="0.2">
      <c r="A4" s="3" t="s">
        <v>21</v>
      </c>
    </row>
    <row r="5" spans="1:8" x14ac:dyDescent="0.2">
      <c r="A5" s="3" t="s">
        <v>22</v>
      </c>
      <c r="B5" s="16"/>
      <c r="C5" s="16"/>
      <c r="D5" s="16"/>
      <c r="E5" s="16"/>
      <c r="F5" s="16"/>
      <c r="G5" s="16"/>
    </row>
    <row r="6" spans="1:8" x14ac:dyDescent="0.2">
      <c r="A6" s="3" t="s">
        <v>23</v>
      </c>
    </row>
    <row r="7" spans="1:8" ht="15.75" x14ac:dyDescent="0.25">
      <c r="A7" s="37" t="s">
        <v>76</v>
      </c>
      <c r="B7" s="15"/>
      <c r="C7" s="15"/>
      <c r="D7" s="15"/>
      <c r="E7" s="15"/>
      <c r="F7" s="15"/>
      <c r="G7" s="15"/>
    </row>
    <row r="8" spans="1:8" x14ac:dyDescent="0.2">
      <c r="A8" s="44" t="s">
        <v>42</v>
      </c>
      <c r="B8" s="4" t="s">
        <v>103</v>
      </c>
    </row>
    <row r="9" spans="1:8" ht="12.75" customHeight="1" x14ac:dyDescent="0.2">
      <c r="A9" s="20"/>
      <c r="B9" s="247" t="s">
        <v>0</v>
      </c>
      <c r="C9" s="249" t="s">
        <v>116</v>
      </c>
      <c r="D9" s="251" t="s">
        <v>6</v>
      </c>
      <c r="E9" s="251" t="s">
        <v>7</v>
      </c>
      <c r="F9" s="251" t="s">
        <v>8</v>
      </c>
      <c r="G9" s="253" t="s">
        <v>19</v>
      </c>
      <c r="H9" s="270" t="s">
        <v>20</v>
      </c>
    </row>
    <row r="10" spans="1:8" x14ac:dyDescent="0.2">
      <c r="A10" s="21"/>
      <c r="B10" s="248"/>
      <c r="C10" s="250"/>
      <c r="D10" s="252"/>
      <c r="E10" s="252"/>
      <c r="F10" s="252"/>
      <c r="G10" s="254"/>
      <c r="H10" s="271"/>
    </row>
    <row r="11" spans="1:8" x14ac:dyDescent="0.2">
      <c r="A11" s="21"/>
      <c r="B11" s="22" t="s">
        <v>2</v>
      </c>
      <c r="C11" s="18" t="s">
        <v>3</v>
      </c>
      <c r="D11" s="7" t="s">
        <v>5</v>
      </c>
      <c r="E11" s="7" t="s">
        <v>4</v>
      </c>
      <c r="F11" s="7" t="s">
        <v>13</v>
      </c>
      <c r="G11" s="7" t="s">
        <v>11</v>
      </c>
      <c r="H11" s="8" t="s">
        <v>12</v>
      </c>
    </row>
    <row r="12" spans="1:8" ht="24" customHeight="1" x14ac:dyDescent="0.2">
      <c r="A12" s="23"/>
      <c r="B12" s="24"/>
      <c r="C12" s="19" t="s">
        <v>17</v>
      </c>
      <c r="D12" s="11" t="s">
        <v>9</v>
      </c>
      <c r="E12" s="10"/>
      <c r="F12" s="11" t="s">
        <v>10</v>
      </c>
      <c r="G12" s="12"/>
      <c r="H12" s="13" t="s">
        <v>14</v>
      </c>
    </row>
    <row r="13" spans="1:8" ht="24" customHeight="1" x14ac:dyDescent="0.2">
      <c r="A13" s="35" t="s">
        <v>39</v>
      </c>
      <c r="B13" s="31"/>
      <c r="C13" s="31"/>
      <c r="D13" s="32"/>
      <c r="E13" s="31"/>
      <c r="F13" s="32"/>
      <c r="G13" s="33"/>
      <c r="H13" s="32"/>
    </row>
    <row r="14" spans="1:8" x14ac:dyDescent="0.2">
      <c r="A14" s="2">
        <v>1</v>
      </c>
      <c r="B14" s="28" t="s">
        <v>104</v>
      </c>
      <c r="C14" s="42" t="s">
        <v>75</v>
      </c>
      <c r="D14" s="45"/>
      <c r="E14" s="43">
        <v>46</v>
      </c>
      <c r="F14" s="45">
        <f>500*2</f>
        <v>1000</v>
      </c>
      <c r="G14" s="42" t="s">
        <v>48</v>
      </c>
      <c r="H14" s="46">
        <f>F14*40/1000</f>
        <v>40</v>
      </c>
    </row>
    <row r="15" spans="1:8" x14ac:dyDescent="0.2">
      <c r="A15" s="2">
        <v>2</v>
      </c>
      <c r="B15" s="28" t="s">
        <v>84</v>
      </c>
      <c r="C15" s="42" t="s">
        <v>109</v>
      </c>
      <c r="D15" s="45"/>
      <c r="E15" s="43">
        <v>46</v>
      </c>
      <c r="F15" s="45">
        <f>20*2</f>
        <v>40</v>
      </c>
      <c r="G15" s="42" t="s">
        <v>48</v>
      </c>
      <c r="H15" s="46">
        <f>F15*40/1000</f>
        <v>1.6</v>
      </c>
    </row>
    <row r="16" spans="1:8" x14ac:dyDescent="0.2">
      <c r="A16" s="2">
        <v>3</v>
      </c>
      <c r="B16" s="28" t="s">
        <v>105</v>
      </c>
      <c r="C16" s="42" t="s">
        <v>109</v>
      </c>
      <c r="D16" s="45"/>
      <c r="E16" s="43">
        <v>46</v>
      </c>
      <c r="F16" s="45">
        <f>20*2</f>
        <v>40</v>
      </c>
      <c r="G16" s="42" t="s">
        <v>114</v>
      </c>
      <c r="H16" s="46">
        <f>F16*80/1000</f>
        <v>3.2</v>
      </c>
    </row>
    <row r="17" spans="1:8" x14ac:dyDescent="0.2">
      <c r="A17" s="2">
        <v>4</v>
      </c>
      <c r="B17" s="28"/>
      <c r="C17" s="42"/>
      <c r="D17" s="45"/>
      <c r="E17" s="43"/>
      <c r="F17" s="45"/>
      <c r="G17" s="42"/>
      <c r="H17" s="46"/>
    </row>
    <row r="18" spans="1:8" x14ac:dyDescent="0.2">
      <c r="A18" s="2">
        <v>5</v>
      </c>
      <c r="B18" s="28"/>
      <c r="C18" s="42"/>
      <c r="D18" s="45"/>
      <c r="E18" s="43"/>
      <c r="F18" s="45"/>
      <c r="G18" s="42"/>
      <c r="H18" s="46"/>
    </row>
    <row r="19" spans="1:8" x14ac:dyDescent="0.2">
      <c r="A19" s="2">
        <v>6</v>
      </c>
      <c r="B19" s="28"/>
      <c r="C19" s="42"/>
      <c r="D19" s="45"/>
      <c r="E19" s="43"/>
      <c r="F19" s="45"/>
      <c r="G19" s="42"/>
      <c r="H19" s="46"/>
    </row>
    <row r="20" spans="1:8" x14ac:dyDescent="0.2">
      <c r="A20" s="2">
        <v>7</v>
      </c>
      <c r="B20" s="28"/>
      <c r="C20" s="42"/>
      <c r="D20" s="45"/>
      <c r="E20" s="43"/>
      <c r="F20" s="45"/>
      <c r="G20" s="42"/>
      <c r="H20" s="46"/>
    </row>
    <row r="21" spans="1:8" x14ac:dyDescent="0.2">
      <c r="A21" s="2">
        <v>8</v>
      </c>
      <c r="B21" s="28"/>
      <c r="C21" s="42"/>
      <c r="D21" s="45"/>
      <c r="E21" s="43"/>
      <c r="F21" s="45"/>
      <c r="G21" s="42"/>
      <c r="H21" s="46"/>
    </row>
    <row r="22" spans="1:8" x14ac:dyDescent="0.2">
      <c r="A22" s="2">
        <v>9</v>
      </c>
      <c r="B22" s="2"/>
      <c r="C22" s="43"/>
      <c r="D22" s="43"/>
      <c r="E22" s="43"/>
      <c r="F22" s="43"/>
      <c r="G22" s="43"/>
      <c r="H22" s="47">
        <f>SUM(H14:H19)</f>
        <v>44.800000000000004</v>
      </c>
    </row>
    <row r="23" spans="1:8" ht="21" customHeight="1" x14ac:dyDescent="0.2">
      <c r="A23" s="36" t="s">
        <v>40</v>
      </c>
      <c r="B23" s="28"/>
      <c r="C23" s="43"/>
      <c r="D23" s="45"/>
      <c r="E23" s="43"/>
      <c r="F23" s="45"/>
      <c r="G23" s="43"/>
      <c r="H23" s="46"/>
    </row>
    <row r="24" spans="1:8" x14ac:dyDescent="0.2">
      <c r="A24" s="2">
        <v>1</v>
      </c>
      <c r="B24" s="28" t="s">
        <v>106</v>
      </c>
      <c r="C24" s="42" t="s">
        <v>70</v>
      </c>
      <c r="D24" s="45"/>
      <c r="E24" s="43">
        <v>46</v>
      </c>
      <c r="F24" s="45">
        <f>15*2</f>
        <v>30</v>
      </c>
      <c r="G24" s="42" t="s">
        <v>51</v>
      </c>
      <c r="H24" s="46">
        <f>F24*10/1000</f>
        <v>0.3</v>
      </c>
    </row>
    <row r="25" spans="1:8" x14ac:dyDescent="0.2">
      <c r="A25" s="2">
        <v>2</v>
      </c>
      <c r="B25" s="28" t="s">
        <v>30</v>
      </c>
      <c r="C25" s="42" t="s">
        <v>72</v>
      </c>
      <c r="D25" s="45"/>
      <c r="E25" s="43">
        <v>46</v>
      </c>
      <c r="F25" s="45">
        <f>30*2</f>
        <v>60</v>
      </c>
      <c r="G25" s="42" t="s">
        <v>52</v>
      </c>
      <c r="H25" s="46">
        <f>F25*18/1000</f>
        <v>1.08</v>
      </c>
    </row>
    <row r="26" spans="1:8" x14ac:dyDescent="0.2">
      <c r="A26" s="2">
        <v>3</v>
      </c>
      <c r="B26" s="28" t="s">
        <v>107</v>
      </c>
      <c r="C26" s="42" t="s">
        <v>110</v>
      </c>
      <c r="D26" s="45"/>
      <c r="E26" s="43">
        <v>46</v>
      </c>
      <c r="F26" s="45">
        <f>475*2</f>
        <v>950</v>
      </c>
      <c r="G26" s="42" t="s">
        <v>49</v>
      </c>
      <c r="H26" s="46">
        <f>F26*50/1000</f>
        <v>47.5</v>
      </c>
    </row>
    <row r="27" spans="1:8" x14ac:dyDescent="0.2">
      <c r="A27" s="2">
        <v>4</v>
      </c>
      <c r="B27" s="28" t="s">
        <v>38</v>
      </c>
      <c r="C27" s="43" t="s">
        <v>111</v>
      </c>
      <c r="D27" s="45"/>
      <c r="E27" s="43"/>
      <c r="F27" s="45">
        <f>125*2</f>
        <v>250</v>
      </c>
      <c r="G27" s="43" t="s">
        <v>54</v>
      </c>
      <c r="H27" s="46">
        <f>F27*70/1000</f>
        <v>17.5</v>
      </c>
    </row>
    <row r="28" spans="1:8" x14ac:dyDescent="0.2">
      <c r="A28" s="2">
        <v>5</v>
      </c>
      <c r="B28" s="28"/>
      <c r="C28" s="43"/>
      <c r="D28" s="45"/>
      <c r="E28" s="43"/>
      <c r="F28" s="45"/>
      <c r="G28" s="43"/>
      <c r="H28" s="46"/>
    </row>
    <row r="29" spans="1:8" x14ac:dyDescent="0.2">
      <c r="A29" s="2"/>
      <c r="B29" s="28"/>
      <c r="C29" s="43"/>
      <c r="D29" s="45"/>
      <c r="E29" s="43"/>
      <c r="F29" s="45"/>
      <c r="G29" s="43"/>
      <c r="H29" s="47">
        <f>SUM(H24:H28)</f>
        <v>66.38</v>
      </c>
    </row>
    <row r="30" spans="1:8" ht="26.25" customHeight="1" x14ac:dyDescent="0.2">
      <c r="A30" s="36" t="s">
        <v>41</v>
      </c>
      <c r="B30" s="26"/>
      <c r="C30" s="43"/>
      <c r="D30" s="43"/>
      <c r="E30" s="43"/>
      <c r="F30" s="43"/>
      <c r="G30" s="43"/>
      <c r="H30" s="46"/>
    </row>
    <row r="31" spans="1:8" x14ac:dyDescent="0.2">
      <c r="A31" s="2">
        <v>1</v>
      </c>
      <c r="B31" s="28" t="s">
        <v>108</v>
      </c>
      <c r="C31" s="42" t="s">
        <v>112</v>
      </c>
      <c r="D31" s="45"/>
      <c r="E31" s="43">
        <v>46</v>
      </c>
      <c r="F31" s="45">
        <f>7*2</f>
        <v>14</v>
      </c>
      <c r="G31" s="42" t="s">
        <v>44</v>
      </c>
      <c r="H31" s="46">
        <f>14*4</f>
        <v>56</v>
      </c>
    </row>
    <row r="32" spans="1:8" x14ac:dyDescent="0.2">
      <c r="A32" s="2">
        <v>2</v>
      </c>
      <c r="B32" s="28" t="s">
        <v>113</v>
      </c>
      <c r="C32" s="42">
        <v>2125</v>
      </c>
      <c r="D32" s="45"/>
      <c r="E32" s="43">
        <v>46</v>
      </c>
      <c r="F32" s="45">
        <f>2125*2</f>
        <v>4250</v>
      </c>
      <c r="G32" s="43" t="s">
        <v>115</v>
      </c>
      <c r="H32" s="46">
        <f>F32*120/1000</f>
        <v>510</v>
      </c>
    </row>
    <row r="33" spans="1:8" x14ac:dyDescent="0.2">
      <c r="A33" s="2">
        <v>3</v>
      </c>
      <c r="B33" s="26"/>
      <c r="C33" s="43"/>
      <c r="D33" s="43"/>
      <c r="E33" s="43"/>
      <c r="F33" s="43"/>
      <c r="G33" s="43"/>
      <c r="H33" s="43"/>
    </row>
    <row r="34" spans="1:8" x14ac:dyDescent="0.2">
      <c r="A34" s="2">
        <v>4</v>
      </c>
      <c r="B34" s="26"/>
      <c r="C34" s="43"/>
      <c r="D34" s="43"/>
      <c r="E34" s="43"/>
      <c r="F34" s="43"/>
      <c r="G34" s="43"/>
      <c r="H34" s="43"/>
    </row>
    <row r="35" spans="1:8" x14ac:dyDescent="0.2">
      <c r="A35" s="2">
        <v>5</v>
      </c>
      <c r="B35" s="26"/>
      <c r="C35" s="43"/>
      <c r="D35" s="43"/>
      <c r="E35" s="43"/>
      <c r="F35" s="43"/>
      <c r="G35" s="43"/>
      <c r="H35" s="43"/>
    </row>
    <row r="36" spans="1:8" x14ac:dyDescent="0.2">
      <c r="C36" s="48"/>
      <c r="D36" s="48"/>
      <c r="E36" s="48"/>
      <c r="F36" s="48"/>
      <c r="G36" s="48"/>
      <c r="H36" s="49">
        <f>SUM(H31:H35)</f>
        <v>566</v>
      </c>
    </row>
    <row r="37" spans="1:8" x14ac:dyDescent="0.2">
      <c r="C37" s="48"/>
      <c r="D37" s="48"/>
      <c r="E37" s="48"/>
      <c r="F37" s="48"/>
      <c r="G37" s="50" t="s">
        <v>45</v>
      </c>
      <c r="H37" s="49">
        <f>H36+H29+H22</f>
        <v>677.18</v>
      </c>
    </row>
    <row r="38" spans="1:8" x14ac:dyDescent="0.2">
      <c r="B38" t="s">
        <v>15</v>
      </c>
    </row>
    <row r="40" spans="1:8" x14ac:dyDescent="0.2">
      <c r="B40" s="1"/>
    </row>
    <row r="42" spans="1:8" x14ac:dyDescent="0.2">
      <c r="F42" t="s">
        <v>16</v>
      </c>
    </row>
    <row r="44" spans="1:8" x14ac:dyDescent="0.2">
      <c r="F44" s="1"/>
      <c r="G44" s="1"/>
      <c r="H44" s="1"/>
    </row>
  </sheetData>
  <mergeCells count="7">
    <mergeCell ref="H9:H10"/>
    <mergeCell ref="B9:B10"/>
    <mergeCell ref="C9:C10"/>
    <mergeCell ref="D9:D10"/>
    <mergeCell ref="E9:E10"/>
    <mergeCell ref="F9:F10"/>
    <mergeCell ref="G9:G1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90" workbookViewId="0">
      <selection activeCell="D28" sqref="D28"/>
    </sheetView>
  </sheetViews>
  <sheetFormatPr defaultRowHeight="12.75" x14ac:dyDescent="0.2"/>
  <cols>
    <col min="1" max="1" width="5.85546875" customWidth="1"/>
    <col min="2" max="2" width="24" customWidth="1"/>
    <col min="3" max="3" width="15.7109375" customWidth="1"/>
    <col min="4" max="4" width="14.5703125" customWidth="1"/>
    <col min="5" max="5" width="12.140625" customWidth="1"/>
    <col min="6" max="6" width="14.140625" customWidth="1"/>
    <col min="7" max="7" width="11.28515625" customWidth="1"/>
    <col min="8" max="8" width="12.7109375" customWidth="1"/>
  </cols>
  <sheetData>
    <row r="1" spans="1:8" ht="15" x14ac:dyDescent="0.25">
      <c r="A1" s="51" t="s">
        <v>121</v>
      </c>
      <c r="B1" s="52"/>
      <c r="F1" s="53"/>
      <c r="G1" s="17"/>
      <c r="H1" s="3"/>
    </row>
    <row r="2" spans="1:8" ht="15" x14ac:dyDescent="0.25">
      <c r="F2" s="53"/>
      <c r="G2" s="17"/>
      <c r="H2" s="3"/>
    </row>
    <row r="4" spans="1:8" x14ac:dyDescent="0.2">
      <c r="A4" s="3" t="s">
        <v>21</v>
      </c>
    </row>
    <row r="5" spans="1:8" x14ac:dyDescent="0.2">
      <c r="A5" s="3" t="s">
        <v>22</v>
      </c>
      <c r="B5" s="16"/>
      <c r="C5" s="16"/>
      <c r="D5" s="16"/>
      <c r="E5" s="16"/>
      <c r="F5" s="16"/>
      <c r="G5" s="16"/>
    </row>
    <row r="6" spans="1:8" x14ac:dyDescent="0.2">
      <c r="A6" s="3" t="s">
        <v>23</v>
      </c>
    </row>
    <row r="7" spans="1:8" ht="15.75" x14ac:dyDescent="0.25">
      <c r="A7" s="37" t="s">
        <v>76</v>
      </c>
      <c r="B7" s="15"/>
      <c r="C7" s="15"/>
      <c r="D7" s="15"/>
      <c r="E7" s="15"/>
      <c r="F7" s="15"/>
      <c r="G7" s="15"/>
    </row>
    <row r="8" spans="1:8" x14ac:dyDescent="0.2">
      <c r="A8" s="44" t="s">
        <v>42</v>
      </c>
      <c r="B8" s="4" t="s">
        <v>118</v>
      </c>
    </row>
    <row r="9" spans="1:8" ht="12.75" customHeight="1" x14ac:dyDescent="0.2">
      <c r="A9" s="20"/>
      <c r="B9" s="247" t="s">
        <v>0</v>
      </c>
      <c r="C9" s="249" t="s">
        <v>117</v>
      </c>
      <c r="D9" s="251" t="s">
        <v>6</v>
      </c>
      <c r="E9" s="251" t="s">
        <v>7</v>
      </c>
      <c r="F9" s="251" t="s">
        <v>8</v>
      </c>
      <c r="G9" s="253" t="s">
        <v>19</v>
      </c>
      <c r="H9" s="270" t="s">
        <v>20</v>
      </c>
    </row>
    <row r="10" spans="1:8" x14ac:dyDescent="0.2">
      <c r="A10" s="21"/>
      <c r="B10" s="248"/>
      <c r="C10" s="250"/>
      <c r="D10" s="252"/>
      <c r="E10" s="252"/>
      <c r="F10" s="252"/>
      <c r="G10" s="254"/>
      <c r="H10" s="271"/>
    </row>
    <row r="11" spans="1:8" x14ac:dyDescent="0.2">
      <c r="A11" s="21"/>
      <c r="B11" s="22" t="s">
        <v>2</v>
      </c>
      <c r="C11" s="18" t="s">
        <v>3</v>
      </c>
      <c r="D11" s="7" t="s">
        <v>5</v>
      </c>
      <c r="E11" s="7" t="s">
        <v>4</v>
      </c>
      <c r="F11" s="7" t="s">
        <v>13</v>
      </c>
      <c r="G11" s="7" t="s">
        <v>11</v>
      </c>
      <c r="H11" s="8" t="s">
        <v>12</v>
      </c>
    </row>
    <row r="12" spans="1:8" ht="24" customHeight="1" x14ac:dyDescent="0.2">
      <c r="A12" s="23"/>
      <c r="B12" s="24"/>
      <c r="C12" s="19" t="s">
        <v>17</v>
      </c>
      <c r="D12" s="11" t="s">
        <v>9</v>
      </c>
      <c r="E12" s="10"/>
      <c r="F12" s="11" t="s">
        <v>10</v>
      </c>
      <c r="G12" s="12"/>
      <c r="H12" s="13" t="s">
        <v>14</v>
      </c>
    </row>
    <row r="13" spans="1:8" ht="24" customHeight="1" x14ac:dyDescent="0.2">
      <c r="A13" s="35" t="s">
        <v>39</v>
      </c>
      <c r="B13" s="31"/>
      <c r="C13" s="31"/>
      <c r="D13" s="32"/>
      <c r="E13" s="31"/>
      <c r="F13" s="32"/>
      <c r="G13" s="33"/>
      <c r="H13" s="32"/>
    </row>
    <row r="14" spans="1:8" x14ac:dyDescent="0.2">
      <c r="A14" s="2">
        <v>1</v>
      </c>
      <c r="B14" s="28" t="s">
        <v>91</v>
      </c>
      <c r="C14" s="42" t="s">
        <v>96</v>
      </c>
      <c r="D14" s="45"/>
      <c r="E14" s="43">
        <v>46</v>
      </c>
      <c r="F14" s="45">
        <f>115*10</f>
        <v>1150</v>
      </c>
      <c r="G14" s="42" t="s">
        <v>77</v>
      </c>
      <c r="H14" s="46">
        <f>F14*30/1000</f>
        <v>34.5</v>
      </c>
    </row>
    <row r="15" spans="1:8" x14ac:dyDescent="0.2">
      <c r="A15" s="2">
        <v>2</v>
      </c>
      <c r="B15" s="28" t="s">
        <v>84</v>
      </c>
      <c r="C15" s="42" t="s">
        <v>97</v>
      </c>
      <c r="D15" s="45"/>
      <c r="E15" s="43">
        <v>46</v>
      </c>
      <c r="F15" s="45">
        <f>10*10</f>
        <v>100</v>
      </c>
      <c r="G15" s="42" t="s">
        <v>48</v>
      </c>
      <c r="H15" s="46">
        <f>F15*40/1000</f>
        <v>4</v>
      </c>
    </row>
    <row r="16" spans="1:8" x14ac:dyDescent="0.2">
      <c r="A16" s="2">
        <v>3</v>
      </c>
      <c r="B16" s="28" t="s">
        <v>31</v>
      </c>
      <c r="C16" s="42" t="s">
        <v>97</v>
      </c>
      <c r="D16" s="45"/>
      <c r="E16" s="43">
        <v>46</v>
      </c>
      <c r="F16" s="45">
        <f>10*10</f>
        <v>100</v>
      </c>
      <c r="G16" s="42" t="s">
        <v>48</v>
      </c>
      <c r="H16" s="46">
        <f>F16*40/1000</f>
        <v>4</v>
      </c>
    </row>
    <row r="17" spans="1:8" x14ac:dyDescent="0.2">
      <c r="A17" s="2">
        <v>4</v>
      </c>
      <c r="B17" s="28" t="s">
        <v>93</v>
      </c>
      <c r="C17" s="42" t="s">
        <v>98</v>
      </c>
      <c r="D17" s="45"/>
      <c r="E17" s="43">
        <v>46</v>
      </c>
      <c r="F17" s="45">
        <f>135*10</f>
        <v>1350</v>
      </c>
      <c r="G17" s="42" t="s">
        <v>48</v>
      </c>
      <c r="H17" s="46">
        <f>F17*40/1000</f>
        <v>54</v>
      </c>
    </row>
    <row r="18" spans="1:8" x14ac:dyDescent="0.2">
      <c r="A18" s="2">
        <v>5</v>
      </c>
      <c r="B18" s="28" t="s">
        <v>94</v>
      </c>
      <c r="C18" s="42" t="s">
        <v>99</v>
      </c>
      <c r="D18" s="45"/>
      <c r="E18" s="43">
        <v>46</v>
      </c>
      <c r="F18" s="45">
        <f>90*10</f>
        <v>900</v>
      </c>
      <c r="G18" s="42" t="s">
        <v>48</v>
      </c>
      <c r="H18" s="46">
        <f>F18*40/1000</f>
        <v>36</v>
      </c>
    </row>
    <row r="19" spans="1:8" x14ac:dyDescent="0.2">
      <c r="A19" s="2">
        <v>6</v>
      </c>
      <c r="B19" s="28"/>
      <c r="C19" s="42"/>
      <c r="D19" s="45"/>
      <c r="E19" s="43"/>
      <c r="F19" s="45"/>
      <c r="G19" s="42"/>
      <c r="H19" s="46"/>
    </row>
    <row r="20" spans="1:8" x14ac:dyDescent="0.2">
      <c r="A20" s="2">
        <v>7</v>
      </c>
      <c r="B20" s="28"/>
      <c r="C20" s="42"/>
      <c r="D20" s="45"/>
      <c r="E20" s="43"/>
      <c r="F20" s="45"/>
      <c r="G20" s="42"/>
      <c r="H20" s="46"/>
    </row>
    <row r="21" spans="1:8" x14ac:dyDescent="0.2">
      <c r="A21" s="2">
        <v>8</v>
      </c>
      <c r="B21" s="28"/>
      <c r="C21" s="42"/>
      <c r="D21" s="45"/>
      <c r="E21" s="43"/>
      <c r="F21" s="45"/>
      <c r="G21" s="42"/>
      <c r="H21" s="46"/>
    </row>
    <row r="22" spans="1:8" x14ac:dyDescent="0.2">
      <c r="A22" s="2">
        <v>9</v>
      </c>
      <c r="B22" s="2"/>
      <c r="C22" s="43"/>
      <c r="D22" s="43"/>
      <c r="E22" s="43"/>
      <c r="F22" s="43"/>
      <c r="G22" s="43"/>
      <c r="H22" s="47">
        <f>SUM(H14:H19)</f>
        <v>132.5</v>
      </c>
    </row>
    <row r="23" spans="1:8" ht="21" customHeight="1" x14ac:dyDescent="0.2">
      <c r="A23" s="36" t="s">
        <v>40</v>
      </c>
      <c r="B23" s="28"/>
      <c r="C23" s="43"/>
      <c r="D23" s="45"/>
      <c r="E23" s="43"/>
      <c r="F23" s="45"/>
      <c r="G23" s="43"/>
      <c r="H23" s="46"/>
    </row>
    <row r="24" spans="1:8" x14ac:dyDescent="0.2">
      <c r="A24" s="2">
        <v>1</v>
      </c>
      <c r="B24" s="28" t="s">
        <v>38</v>
      </c>
      <c r="C24" s="42" t="s">
        <v>73</v>
      </c>
      <c r="D24" s="45"/>
      <c r="E24" s="43">
        <v>46</v>
      </c>
      <c r="F24" s="45">
        <f>50*10</f>
        <v>500</v>
      </c>
      <c r="G24" s="42" t="s">
        <v>79</v>
      </c>
      <c r="H24" s="46">
        <f>F24*25/1000</f>
        <v>12.5</v>
      </c>
    </row>
    <row r="25" spans="1:8" x14ac:dyDescent="0.2">
      <c r="A25" s="2">
        <v>2</v>
      </c>
      <c r="B25" s="28" t="s">
        <v>63</v>
      </c>
      <c r="C25" s="42" t="s">
        <v>102</v>
      </c>
      <c r="D25" s="45"/>
      <c r="E25" s="43">
        <v>46</v>
      </c>
      <c r="F25" s="45">
        <f>10*10</f>
        <v>100</v>
      </c>
      <c r="G25" s="42" t="s">
        <v>80</v>
      </c>
      <c r="H25" s="46">
        <f>F25*25/1000</f>
        <v>2.5</v>
      </c>
    </row>
    <row r="26" spans="1:8" x14ac:dyDescent="0.2">
      <c r="A26" s="2">
        <v>3</v>
      </c>
      <c r="B26" s="28" t="s">
        <v>30</v>
      </c>
      <c r="C26" s="42" t="s">
        <v>70</v>
      </c>
      <c r="D26" s="45"/>
      <c r="E26" s="43">
        <v>46</v>
      </c>
      <c r="F26" s="45">
        <f>15*10</f>
        <v>150</v>
      </c>
      <c r="G26" s="42" t="s">
        <v>52</v>
      </c>
      <c r="H26" s="46">
        <f>F26*70/1000</f>
        <v>10.5</v>
      </c>
    </row>
    <row r="27" spans="1:8" x14ac:dyDescent="0.2">
      <c r="A27" s="2">
        <v>4</v>
      </c>
      <c r="B27" s="28"/>
      <c r="C27" s="43"/>
      <c r="D27" s="45"/>
      <c r="E27" s="43"/>
      <c r="F27" s="45"/>
      <c r="G27" s="43"/>
      <c r="H27" s="46"/>
    </row>
    <row r="28" spans="1:8" x14ac:dyDescent="0.2">
      <c r="A28" s="2">
        <v>5</v>
      </c>
      <c r="B28" s="28"/>
      <c r="C28" s="43"/>
      <c r="D28" s="45"/>
      <c r="E28" s="43"/>
      <c r="F28" s="45"/>
      <c r="G28" s="43"/>
      <c r="H28" s="46"/>
    </row>
    <row r="29" spans="1:8" x14ac:dyDescent="0.2">
      <c r="A29" s="2"/>
      <c r="B29" s="28"/>
      <c r="C29" s="43"/>
      <c r="D29" s="45"/>
      <c r="E29" s="43"/>
      <c r="F29" s="45"/>
      <c r="G29" s="43"/>
      <c r="H29" s="47">
        <f>SUM(H24:H28)</f>
        <v>25.5</v>
      </c>
    </row>
    <row r="30" spans="1:8" ht="26.25" customHeight="1" x14ac:dyDescent="0.2">
      <c r="A30" s="36" t="s">
        <v>41</v>
      </c>
      <c r="B30" s="26"/>
      <c r="C30" s="43"/>
      <c r="D30" s="43"/>
      <c r="E30" s="43"/>
      <c r="F30" s="43"/>
      <c r="G30" s="43"/>
      <c r="H30" s="46"/>
    </row>
    <row r="31" spans="1:8" x14ac:dyDescent="0.2">
      <c r="A31" s="2">
        <v>1</v>
      </c>
      <c r="B31" s="28" t="s">
        <v>92</v>
      </c>
      <c r="C31" s="42" t="s">
        <v>99</v>
      </c>
      <c r="D31" s="45"/>
      <c r="E31" s="43">
        <v>46</v>
      </c>
      <c r="F31" s="45">
        <f>90*10</f>
        <v>900</v>
      </c>
      <c r="G31" s="42" t="s">
        <v>101</v>
      </c>
      <c r="H31" s="46">
        <f>F31*80/1000</f>
        <v>72</v>
      </c>
    </row>
    <row r="32" spans="1:8" x14ac:dyDescent="0.2">
      <c r="A32" s="2">
        <v>2</v>
      </c>
      <c r="B32" s="28" t="s">
        <v>95</v>
      </c>
      <c r="C32" s="42" t="s">
        <v>100</v>
      </c>
      <c r="D32" s="45"/>
      <c r="E32" s="43">
        <v>46</v>
      </c>
      <c r="F32" s="45">
        <f>70*10</f>
        <v>700</v>
      </c>
      <c r="G32" s="43" t="s">
        <v>101</v>
      </c>
      <c r="H32" s="46">
        <f>F32*80/1000</f>
        <v>56</v>
      </c>
    </row>
    <row r="33" spans="1:8" x14ac:dyDescent="0.2">
      <c r="A33" s="2">
        <v>3</v>
      </c>
      <c r="B33" s="26"/>
      <c r="C33" s="43"/>
      <c r="D33" s="43"/>
      <c r="E33" s="43"/>
      <c r="F33" s="43"/>
      <c r="G33" s="43"/>
      <c r="H33" s="43"/>
    </row>
    <row r="34" spans="1:8" x14ac:dyDescent="0.2">
      <c r="A34" s="2">
        <v>4</v>
      </c>
      <c r="B34" s="26"/>
      <c r="C34" s="43"/>
      <c r="D34" s="43"/>
      <c r="E34" s="43"/>
      <c r="F34" s="43"/>
      <c r="G34" s="43"/>
      <c r="H34" s="43"/>
    </row>
    <row r="35" spans="1:8" x14ac:dyDescent="0.2">
      <c r="A35" s="2">
        <v>5</v>
      </c>
      <c r="B35" s="26"/>
      <c r="C35" s="43"/>
      <c r="D35" s="43"/>
      <c r="E35" s="43"/>
      <c r="F35" s="43"/>
      <c r="G35" s="43"/>
      <c r="H35" s="43"/>
    </row>
    <row r="36" spans="1:8" x14ac:dyDescent="0.2">
      <c r="C36" s="48"/>
      <c r="D36" s="48"/>
      <c r="E36" s="48"/>
      <c r="F36" s="48"/>
      <c r="G36" s="48"/>
      <c r="H36" s="49">
        <f>SUM(H31:H35)</f>
        <v>128</v>
      </c>
    </row>
    <row r="37" spans="1:8" x14ac:dyDescent="0.2">
      <c r="C37" s="48"/>
      <c r="D37" s="48"/>
      <c r="E37" s="48"/>
      <c r="F37" s="48"/>
      <c r="G37" s="50" t="s">
        <v>45</v>
      </c>
      <c r="H37" s="49">
        <f>H36+H29+H22</f>
        <v>286</v>
      </c>
    </row>
    <row r="38" spans="1:8" x14ac:dyDescent="0.2">
      <c r="B38" t="s">
        <v>15</v>
      </c>
    </row>
    <row r="40" spans="1:8" x14ac:dyDescent="0.2">
      <c r="B40" s="1"/>
    </row>
    <row r="42" spans="1:8" x14ac:dyDescent="0.2">
      <c r="F42" t="s">
        <v>16</v>
      </c>
    </row>
    <row r="44" spans="1:8" x14ac:dyDescent="0.2">
      <c r="F44" s="1"/>
      <c r="G44" s="1"/>
      <c r="H44" s="1"/>
    </row>
  </sheetData>
  <mergeCells count="7">
    <mergeCell ref="H9:H10"/>
    <mergeCell ref="B9:B10"/>
    <mergeCell ref="C9:C10"/>
    <mergeCell ref="D9:D10"/>
    <mergeCell ref="E9:E10"/>
    <mergeCell ref="F9:F10"/>
    <mergeCell ref="G9:G1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Malu Lollipop</vt:lpstr>
      <vt:lpstr>Country Soup1</vt:lpstr>
      <vt:lpstr>Malu Fish Balls Sweet &amp; Sour</vt:lpstr>
      <vt:lpstr>Pinangat Camote Tops</vt:lpstr>
      <vt:lpstr>Ukoy Makalhip1</vt:lpstr>
      <vt:lpstr>Market Form Summary</vt:lpstr>
      <vt:lpstr>Market Form Working Paper</vt:lpstr>
      <vt:lpstr>Malu-Lollipop</vt:lpstr>
      <vt:lpstr>Country Soup</vt:lpstr>
      <vt:lpstr>Malunggay Fishball</vt:lpstr>
      <vt:lpstr>Pinangat with Kamote Tops</vt:lpstr>
      <vt:lpstr>Ukoy Makalhip</vt:lpstr>
      <vt:lpstr>Sample 2</vt:lpstr>
      <vt:lpstr>Sample 1</vt:lpstr>
      <vt:lpstr>Final</vt:lpstr>
      <vt:lpstr>Sheet2</vt:lpstr>
      <vt:lpstr>Sheet3</vt:lpstr>
    </vt:vector>
  </TitlesOfParts>
  <Company>DEPED-IT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Acer</cp:lastModifiedBy>
  <cp:lastPrinted>2014-05-30T03:41:49Z</cp:lastPrinted>
  <dcterms:created xsi:type="dcterms:W3CDTF">1980-03-09T13:18:33Z</dcterms:created>
  <dcterms:modified xsi:type="dcterms:W3CDTF">2015-09-24T08:19:02Z</dcterms:modified>
</cp:coreProperties>
</file>